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05" windowWidth="22995" windowHeight="9675"/>
  </bookViews>
  <sheets>
    <sheet name="December 2014" sheetId="2" r:id="rId1"/>
  </sheets>
  <calcPr calcId="145621"/>
</workbook>
</file>

<file path=xl/calcChain.xml><?xml version="1.0" encoding="utf-8"?>
<calcChain xmlns="http://schemas.openxmlformats.org/spreadsheetml/2006/main">
  <c r="AC44" i="2" l="1"/>
  <c r="AA18" i="2"/>
  <c r="Z18" i="2"/>
  <c r="AA22" i="2"/>
  <c r="AA21" i="2"/>
  <c r="AA19" i="2"/>
  <c r="AA17" i="2"/>
  <c r="AB18" i="2" l="1"/>
  <c r="AC41" i="2" s="1"/>
  <c r="AD41" i="2" s="1"/>
  <c r="AA31" i="2"/>
  <c r="Z31" i="2"/>
  <c r="AB31" i="2" s="1"/>
  <c r="AC52" i="2" s="1"/>
  <c r="T56" i="2"/>
  <c r="T36" i="2"/>
  <c r="T37" i="2"/>
  <c r="T38" i="2"/>
  <c r="T39" i="2"/>
  <c r="T40" i="2"/>
  <c r="T41" i="2"/>
  <c r="T42" i="2"/>
  <c r="T43" i="2"/>
  <c r="T44" i="2"/>
  <c r="T45" i="2"/>
  <c r="T46" i="2"/>
  <c r="T47" i="2"/>
  <c r="T48" i="2"/>
  <c r="T49" i="2"/>
  <c r="T50" i="2"/>
  <c r="T51" i="2"/>
  <c r="T52" i="2"/>
  <c r="T53" i="2"/>
  <c r="T54" i="2"/>
  <c r="T55" i="2"/>
  <c r="T35" i="2"/>
  <c r="AA30" i="2"/>
  <c r="AB30" i="2" s="1"/>
  <c r="Z30" i="2"/>
  <c r="Q36" i="2"/>
  <c r="Q37" i="2"/>
  <c r="Q38" i="2"/>
  <c r="Q39" i="2"/>
  <c r="Q40" i="2"/>
  <c r="Q41" i="2"/>
  <c r="Q42" i="2"/>
  <c r="Q43" i="2"/>
  <c r="Q44" i="2"/>
  <c r="Q45" i="2"/>
  <c r="Q46" i="2"/>
  <c r="Q47" i="2"/>
  <c r="Q48" i="2"/>
  <c r="Q49" i="2"/>
  <c r="Q50" i="2"/>
  <c r="Q51" i="2"/>
  <c r="Q52" i="2"/>
  <c r="Q53" i="2"/>
  <c r="Q54" i="2"/>
  <c r="Q55" i="2"/>
  <c r="Q35" i="2"/>
  <c r="AD42" i="2" l="1"/>
  <c r="AB26" i="2"/>
  <c r="AC42" i="2" s="1"/>
  <c r="AA29" i="2"/>
  <c r="AB29" i="2" s="1"/>
  <c r="AA28" i="2"/>
  <c r="AB28" i="2" s="1"/>
  <c r="AC50" i="2" s="1"/>
  <c r="AA27" i="2"/>
  <c r="AA26" i="2"/>
  <c r="AB23" i="2"/>
  <c r="AC49" i="2" s="1"/>
  <c r="AA23" i="2"/>
  <c r="AA20" i="2"/>
  <c r="AB20" i="2" s="1"/>
  <c r="AC45" i="2" s="1"/>
  <c r="AB19" i="2"/>
  <c r="AB17" i="2"/>
  <c r="Z29" i="2"/>
  <c r="Z28" i="2"/>
  <c r="Z27" i="2"/>
  <c r="AB27" i="2" s="1"/>
  <c r="Z26" i="2"/>
  <c r="Z23" i="2"/>
  <c r="Z22" i="2"/>
  <c r="AB22" i="2" s="1"/>
  <c r="AC48" i="2" s="1"/>
  <c r="Z21" i="2"/>
  <c r="AB21" i="2" s="1"/>
  <c r="AC47" i="2" s="1"/>
  <c r="Z20" i="2"/>
  <c r="Z19" i="2"/>
  <c r="Z17" i="2"/>
  <c r="N36" i="2"/>
  <c r="N37" i="2"/>
  <c r="N38" i="2"/>
  <c r="N39" i="2"/>
  <c r="N40" i="2"/>
  <c r="N41" i="2"/>
  <c r="N42" i="2"/>
  <c r="N43" i="2"/>
  <c r="N44" i="2"/>
  <c r="N45" i="2"/>
  <c r="N46" i="2"/>
  <c r="N47" i="2"/>
  <c r="N48" i="2"/>
  <c r="N49" i="2"/>
  <c r="N50" i="2"/>
  <c r="N51" i="2"/>
  <c r="N52" i="2"/>
  <c r="N53" i="2"/>
  <c r="N54" i="2"/>
  <c r="N55" i="2"/>
  <c r="N35" i="2"/>
  <c r="K55" i="2"/>
  <c r="K36" i="2"/>
  <c r="K37" i="2"/>
  <c r="K38" i="2"/>
  <c r="K39" i="2"/>
  <c r="K40" i="2"/>
  <c r="K41" i="2"/>
  <c r="K42" i="2"/>
  <c r="K43" i="2"/>
  <c r="K44" i="2"/>
  <c r="K45" i="2"/>
  <c r="K46" i="2"/>
  <c r="K47" i="2"/>
  <c r="K48" i="2"/>
  <c r="K49" i="2"/>
  <c r="K50" i="2"/>
  <c r="K51" i="2"/>
  <c r="K52" i="2"/>
  <c r="K53" i="2"/>
  <c r="K54" i="2"/>
  <c r="K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35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H52" i="2"/>
  <c r="N15" i="2"/>
  <c r="N10" i="2"/>
  <c r="N11" i="2"/>
  <c r="N12" i="2"/>
  <c r="N13" i="2"/>
  <c r="N14" i="2"/>
  <c r="N16" i="2"/>
  <c r="N17" i="2"/>
  <c r="N18" i="2"/>
  <c r="N19" i="2"/>
  <c r="N20" i="2"/>
  <c r="N21" i="2"/>
  <c r="N22" i="2"/>
  <c r="N23" i="2"/>
  <c r="N24" i="2"/>
  <c r="N25" i="2"/>
  <c r="N26" i="2"/>
  <c r="N9" i="2"/>
  <c r="Q10" i="2"/>
  <c r="Q11" i="2"/>
  <c r="Q12" i="2"/>
  <c r="Q13" i="2"/>
  <c r="Q14" i="2"/>
  <c r="Q15" i="2"/>
  <c r="Q16" i="2"/>
  <c r="Q17" i="2"/>
  <c r="Q18" i="2"/>
  <c r="Q19" i="2"/>
  <c r="Q20" i="2"/>
  <c r="Q21" i="2"/>
  <c r="Q22" i="2"/>
  <c r="Q23" i="2"/>
  <c r="Q24" i="2"/>
  <c r="Q25" i="2"/>
  <c r="Q26" i="2"/>
  <c r="Q9" i="2"/>
  <c r="T10" i="2"/>
  <c r="T11" i="2"/>
  <c r="T12" i="2"/>
  <c r="T13" i="2"/>
  <c r="T14" i="2"/>
  <c r="T15" i="2"/>
  <c r="T16" i="2"/>
  <c r="T17" i="2"/>
  <c r="T18" i="2"/>
  <c r="T19" i="2"/>
  <c r="T20" i="2"/>
  <c r="T21" i="2"/>
  <c r="T22" i="2"/>
  <c r="T23" i="2"/>
  <c r="T24" i="2"/>
  <c r="T25" i="2"/>
  <c r="T26" i="2"/>
  <c r="T9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9" i="2"/>
  <c r="E10" i="2"/>
  <c r="E11" i="2"/>
  <c r="E12" i="2"/>
  <c r="E13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9" i="2"/>
  <c r="AD43" i="2" l="1"/>
  <c r="AD44" i="2" s="1"/>
  <c r="AD45" i="2" s="1"/>
  <c r="AD46" i="2" s="1"/>
  <c r="AD47" i="2" s="1"/>
  <c r="AD48" i="2" s="1"/>
  <c r="AD49" i="2" s="1"/>
  <c r="AD50" i="2" s="1"/>
  <c r="AD51" i="2" s="1"/>
  <c r="AD52" i="2" s="1"/>
  <c r="AD54" i="2" s="1"/>
  <c r="AB34" i="2"/>
  <c r="AC46" i="2"/>
  <c r="AD34" i="2"/>
  <c r="AC51" i="2"/>
  <c r="AD35" i="2"/>
  <c r="AC43" i="2"/>
  <c r="AD36" i="2"/>
  <c r="AB35" i="2"/>
  <c r="AB36" i="2"/>
</calcChain>
</file>

<file path=xl/comments1.xml><?xml version="1.0" encoding="utf-8"?>
<comments xmlns="http://schemas.openxmlformats.org/spreadsheetml/2006/main">
  <authors>
    <author>Daniel</author>
  </authors>
  <commentList>
    <comment ref="AC44" authorId="0">
      <text>
        <r>
          <rPr>
            <b/>
            <sz val="9"/>
            <color indexed="81"/>
            <rFont val="Tahoma"/>
            <family val="2"/>
          </rPr>
          <t>Daniel:</t>
        </r>
        <r>
          <rPr>
            <sz val="9"/>
            <color indexed="81"/>
            <rFont val="Tahoma"/>
            <family val="2"/>
          </rPr>
          <t xml:space="preserve">
*dropped APOL on the 17th in order to get CHK, apol had the weakest signals of all investments at the time</t>
        </r>
      </text>
    </comment>
  </commentList>
</comments>
</file>

<file path=xl/sharedStrings.xml><?xml version="1.0" encoding="utf-8"?>
<sst xmlns="http://schemas.openxmlformats.org/spreadsheetml/2006/main" count="135" uniqueCount="46">
  <si>
    <t>GEL</t>
  </si>
  <si>
    <t>VE</t>
  </si>
  <si>
    <t>HES</t>
  </si>
  <si>
    <t>GMCR</t>
  </si>
  <si>
    <t>CHK</t>
  </si>
  <si>
    <t>TSLA</t>
  </si>
  <si>
    <t>enter/exit</t>
  </si>
  <si>
    <t>signal</t>
  </si>
  <si>
    <t>?</t>
  </si>
  <si>
    <t>aig</t>
  </si>
  <si>
    <t>+</t>
  </si>
  <si>
    <t>rax</t>
  </si>
  <si>
    <t>bak</t>
  </si>
  <si>
    <t>FOSL</t>
  </si>
  <si>
    <t>AIG</t>
  </si>
  <si>
    <t>RAX</t>
  </si>
  <si>
    <t>BAK</t>
  </si>
  <si>
    <t>in</t>
  </si>
  <si>
    <t>out</t>
  </si>
  <si>
    <t>yield</t>
  </si>
  <si>
    <t>avr.</t>
  </si>
  <si>
    <t>LONG</t>
  </si>
  <si>
    <t>SHORT</t>
  </si>
  <si>
    <t>std dev</t>
  </si>
  <si>
    <t>In/Out</t>
  </si>
  <si>
    <t>Signal</t>
  </si>
  <si>
    <t>APOL</t>
  </si>
  <si>
    <t>GEF</t>
  </si>
  <si>
    <t>Count</t>
  </si>
  <si>
    <t>All Trades</t>
  </si>
  <si>
    <t>Bad trades</t>
  </si>
  <si>
    <t>Good trades</t>
  </si>
  <si>
    <t>Assumptions</t>
  </si>
  <si>
    <t>*Used signals from one month table to enter and exit.</t>
  </si>
  <si>
    <t>*Didn’t apply a signal stregth filter.</t>
  </si>
  <si>
    <t>*Ignored predictability.</t>
  </si>
  <si>
    <t>)</t>
  </si>
  <si>
    <t xml:space="preserve">Allocation Model </t>
  </si>
  <si>
    <t>Stock</t>
  </si>
  <si>
    <t>Buy</t>
  </si>
  <si>
    <t>Return</t>
  </si>
  <si>
    <t>In date</t>
  </si>
  <si>
    <t>Out date</t>
  </si>
  <si>
    <t>Total</t>
  </si>
  <si>
    <t>Reutrn %</t>
  </si>
  <si>
    <t>WWW.IKNOWFIRST.COM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</si>
</sst>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5" formatCode="&quot;$&quot;#,##0.00"/>
    <numFmt numFmtId="166" formatCode="&quot;öS&quot;\ #,##0;[Red]\-&quot;öS&quot;\ #,##0"/>
    <numFmt numFmtId="167" formatCode="_-&quot;öS&quot;\ * #,##0.00_-;\-&quot;öS&quot;\ * #,##0.00_-;_-&quot;öS&quot;\ * &quot;-&quot;??_-;_-@_-"/>
    <numFmt numFmtId="168" formatCode="_-* #,##0.00_-;\-* #,##0.00_-;_-* &quot;-&quot;??_-;_-@_-"/>
  </numFmts>
  <fonts count="2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Century Gothic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6"/>
      <color theme="1"/>
      <name val="Calibri"/>
      <family val="2"/>
      <scheme val="minor"/>
    </font>
    <font>
      <sz val="9"/>
      <color rgb="FF00000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5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5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40" fontId="8" fillId="0" borderId="0" applyFill="0" applyBorder="0" applyProtection="0">
      <alignment horizontal="center" vertical="center"/>
    </xf>
    <xf numFmtId="168" fontId="2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2" fillId="0" borderId="0"/>
    <xf numFmtId="0" fontId="2" fillId="23" borderId="7" applyNumberFormat="0" applyFont="0" applyAlignment="0" applyProtection="0"/>
    <xf numFmtId="0" fontId="17" fillId="20" borderId="8" applyNumberFormat="0" applyAlignment="0" applyProtection="0"/>
    <xf numFmtId="9" fontId="2" fillId="0" borderId="0" applyFont="0" applyFill="0" applyBorder="0" applyAlignment="0" applyProtection="0"/>
    <xf numFmtId="0" fontId="2" fillId="0" borderId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166" fontId="8" fillId="0" borderId="0" applyFill="0" applyBorder="0" applyProtection="0">
      <alignment horizontal="center" vertical="center"/>
    </xf>
    <xf numFmtId="167" fontId="2" fillId="0" borderId="0" applyFont="0" applyFill="0" applyBorder="0" applyAlignment="0" applyProtection="0"/>
    <xf numFmtId="0" fontId="20" fillId="0" borderId="0" applyNumberFormat="0" applyFill="0" applyBorder="0" applyAlignment="0" applyProtection="0"/>
    <xf numFmtId="9" fontId="21" fillId="0" borderId="0" applyFont="0" applyFill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7" fillId="0" borderId="0" applyNumberFormat="0" applyFill="0" applyBorder="0" applyAlignment="0" applyProtection="0"/>
  </cellStyleXfs>
  <cellXfs count="80">
    <xf numFmtId="0" fontId="0" fillId="0" borderId="0" xfId="0"/>
    <xf numFmtId="0" fontId="0" fillId="0" borderId="0" xfId="0" applyBorder="1"/>
    <xf numFmtId="0" fontId="1" fillId="0" borderId="0" xfId="0" applyFont="1" applyBorder="1"/>
    <xf numFmtId="10" fontId="0" fillId="0" borderId="0" xfId="50" applyNumberFormat="1" applyFont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2" fillId="0" borderId="13" xfId="1" applyNumberFormat="1" applyBorder="1"/>
    <xf numFmtId="0" fontId="0" fillId="0" borderId="14" xfId="0" applyBorder="1"/>
    <xf numFmtId="0" fontId="21" fillId="25" borderId="13" xfId="52" applyNumberFormat="1" applyBorder="1"/>
    <xf numFmtId="0" fontId="2" fillId="0" borderId="15" xfId="1" applyNumberFormat="1" applyBorder="1"/>
    <xf numFmtId="0" fontId="0" fillId="0" borderId="16" xfId="0" applyBorder="1"/>
    <xf numFmtId="0" fontId="0" fillId="0" borderId="17" xfId="0" applyBorder="1"/>
    <xf numFmtId="0" fontId="2" fillId="0" borderId="15" xfId="40" applyNumberFormat="1" applyBorder="1"/>
    <xf numFmtId="0" fontId="21" fillId="24" borderId="13" xfId="51" applyNumberFormat="1" applyBorder="1"/>
    <xf numFmtId="0" fontId="0" fillId="0" borderId="0" xfId="0" applyNumberFormat="1"/>
    <xf numFmtId="0" fontId="22" fillId="0" borderId="0" xfId="0" applyNumberFormat="1" applyFont="1" applyFill="1" applyBorder="1"/>
    <xf numFmtId="0" fontId="0" fillId="0" borderId="13" xfId="0" applyNumberFormat="1" applyBorder="1"/>
    <xf numFmtId="0" fontId="0" fillId="26" borderId="13" xfId="0" applyNumberFormat="1" applyFill="1" applyBorder="1"/>
    <xf numFmtId="0" fontId="0" fillId="26" borderId="15" xfId="0" applyNumberFormat="1" applyFill="1" applyBorder="1"/>
    <xf numFmtId="0" fontId="0" fillId="0" borderId="13" xfId="0" applyBorder="1"/>
    <xf numFmtId="0" fontId="21" fillId="25" borderId="15" xfId="52" applyNumberFormat="1" applyBorder="1"/>
    <xf numFmtId="0" fontId="21" fillId="24" borderId="0" xfId="51"/>
    <xf numFmtId="0" fontId="21" fillId="24" borderId="13" xfId="51" applyBorder="1"/>
    <xf numFmtId="0" fontId="23" fillId="0" borderId="0" xfId="0" applyFont="1"/>
    <xf numFmtId="0" fontId="1" fillId="0" borderId="14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14" fontId="0" fillId="0" borderId="0" xfId="0" applyNumberFormat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3" xfId="1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21" fillId="25" borderId="13" xfId="52" applyNumberFormat="1" applyBorder="1" applyAlignment="1">
      <alignment horizontal="center"/>
    </xf>
    <xf numFmtId="0" fontId="20" fillId="0" borderId="14" xfId="49" applyBorder="1" applyAlignment="1">
      <alignment horizontal="center"/>
    </xf>
    <xf numFmtId="0" fontId="2" fillId="0" borderId="15" xfId="1" applyNumberForma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20" fillId="0" borderId="0" xfId="49" applyBorder="1"/>
    <xf numFmtId="0" fontId="0" fillId="27" borderId="0" xfId="0" applyFill="1"/>
    <xf numFmtId="0" fontId="0" fillId="27" borderId="0" xfId="0" applyFill="1" applyBorder="1"/>
    <xf numFmtId="0" fontId="20" fillId="27" borderId="0" xfId="49" applyFill="1" applyBorder="1"/>
    <xf numFmtId="0" fontId="1" fillId="27" borderId="0" xfId="0" applyFont="1" applyFill="1" applyBorder="1" applyAlignment="1">
      <alignment horizontal="center"/>
    </xf>
    <xf numFmtId="0" fontId="0" fillId="27" borderId="0" xfId="0" applyNumberFormat="1" applyFill="1"/>
    <xf numFmtId="0" fontId="0" fillId="0" borderId="0" xfId="0" applyFill="1"/>
    <xf numFmtId="0" fontId="0" fillId="0" borderId="0" xfId="0" applyNumberFormat="1" applyFill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10" fontId="0" fillId="0" borderId="22" xfId="50" applyNumberFormat="1" applyFont="1" applyBorder="1"/>
    <xf numFmtId="0" fontId="0" fillId="0" borderId="22" xfId="0" applyBorder="1"/>
    <xf numFmtId="0" fontId="0" fillId="0" borderId="23" xfId="0" applyBorder="1"/>
    <xf numFmtId="0" fontId="0" fillId="0" borderId="24" xfId="0" applyBorder="1"/>
    <xf numFmtId="10" fontId="0" fillId="0" borderId="25" xfId="50" applyNumberFormat="1" applyFont="1" applyBorder="1"/>
    <xf numFmtId="0" fontId="1" fillId="0" borderId="19" xfId="0" applyFont="1" applyBorder="1"/>
    <xf numFmtId="10" fontId="1" fillId="0" borderId="0" xfId="0" applyNumberFormat="1" applyFont="1" applyBorder="1"/>
    <xf numFmtId="10" fontId="0" fillId="0" borderId="0" xfId="0" applyNumberFormat="1" applyBorder="1"/>
    <xf numFmtId="10" fontId="0" fillId="0" borderId="24" xfId="50" applyNumberFormat="1" applyFont="1" applyBorder="1"/>
    <xf numFmtId="0" fontId="0" fillId="0" borderId="25" xfId="0" applyBorder="1"/>
    <xf numFmtId="0" fontId="0" fillId="26" borderId="0" xfId="0" applyFill="1"/>
    <xf numFmtId="0" fontId="24" fillId="26" borderId="0" xfId="0" applyFont="1" applyFill="1"/>
    <xf numFmtId="0" fontId="24" fillId="26" borderId="15" xfId="0" applyFont="1" applyFill="1" applyBorder="1"/>
    <xf numFmtId="0" fontId="0" fillId="28" borderId="0" xfId="0" applyNumberFormat="1" applyFill="1"/>
    <xf numFmtId="0" fontId="0" fillId="0" borderId="0" xfId="0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40" applyNumberFormat="1" applyBorder="1" applyAlignment="1">
      <alignment horizontal="center"/>
    </xf>
    <xf numFmtId="0" fontId="21" fillId="24" borderId="13" xfId="51" applyNumberFormat="1" applyBorder="1" applyAlignment="1">
      <alignment horizontal="center"/>
    </xf>
    <xf numFmtId="0" fontId="2" fillId="0" borderId="15" xfId="40" applyNumberForma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165" fontId="0" fillId="0" borderId="19" xfId="0" applyNumberFormat="1" applyBorder="1"/>
    <xf numFmtId="165" fontId="0" fillId="0" borderId="0" xfId="0" applyNumberFormat="1" applyBorder="1"/>
    <xf numFmtId="165" fontId="0" fillId="0" borderId="22" xfId="0" applyNumberFormat="1" applyBorder="1"/>
    <xf numFmtId="165" fontId="0" fillId="0" borderId="0" xfId="50" applyNumberFormat="1" applyFont="1" applyBorder="1"/>
    <xf numFmtId="165" fontId="0" fillId="0" borderId="24" xfId="0" applyNumberFormat="1" applyBorder="1"/>
    <xf numFmtId="0" fontId="27" fillId="0" borderId="0" xfId="53"/>
  </cellXfs>
  <cellStyles count="54">
    <cellStyle name="20% - Accent1 2" xfId="2"/>
    <cellStyle name="20% - Accent2" xfId="51" builtinId="34"/>
    <cellStyle name="20% - Accent2 2" xfId="3"/>
    <cellStyle name="20% - Accent3 2" xfId="4"/>
    <cellStyle name="20% - Accent4 2" xfId="5"/>
    <cellStyle name="20% - Accent5" xfId="52" builtinId="46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Dezimal [0]_Spalten" xfId="29"/>
    <cellStyle name="Dezimal_Mappe1 Diagramm 13" xfId="30"/>
    <cellStyle name="Explanatory Text 2" xfId="31"/>
    <cellStyle name="Good 2" xfId="32"/>
    <cellStyle name="Heading 1 2" xfId="33"/>
    <cellStyle name="Heading 2 2" xfId="34"/>
    <cellStyle name="Heading 3 2" xfId="35"/>
    <cellStyle name="Heading 4 2" xfId="36"/>
    <cellStyle name="Hyperlink" xfId="53" builtinId="8"/>
    <cellStyle name="Input 2" xfId="37"/>
    <cellStyle name="Linked Cell 2" xfId="38"/>
    <cellStyle name="Neutral 2" xfId="39"/>
    <cellStyle name="Normal" xfId="0" builtinId="0"/>
    <cellStyle name="Normal 2" xfId="40"/>
    <cellStyle name="Normal 3" xfId="1"/>
    <cellStyle name="Note 2" xfId="41"/>
    <cellStyle name="Output 2" xfId="42"/>
    <cellStyle name="Percent" xfId="50" builtinId="5"/>
    <cellStyle name="Prozent_Mappe1 Diagramm 13" xfId="43"/>
    <cellStyle name="Standard_Mappe1 Diagramm 13" xfId="44"/>
    <cellStyle name="Title 2" xfId="45"/>
    <cellStyle name="Total 2" xfId="46"/>
    <cellStyle name="Währung [0]_Spalten" xfId="47"/>
    <cellStyle name="Währung_Mappe1 Diagramm 13" xfId="48"/>
    <cellStyle name="Warning Text 2" xfId="4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iknowfirst.com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24</xdr:col>
      <xdr:colOff>0</xdr:colOff>
      <xdr:row>2</xdr:row>
      <xdr:rowOff>0</xdr:rowOff>
    </xdr:from>
    <xdr:to>
      <xdr:col>27</xdr:col>
      <xdr:colOff>523525</xdr:colOff>
      <xdr:row>6</xdr:row>
      <xdr:rowOff>171332</xdr:rowOff>
    </xdr:to>
    <xdr:pic>
      <xdr:nvPicPr>
        <xdr:cNvPr id="2" name="Picture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2563475" y="323850"/>
          <a:ext cx="2800000" cy="9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iknowfirst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AD79"/>
  <sheetViews>
    <sheetView showGridLines="0" tabSelected="1" topLeftCell="H1" zoomScaleNormal="100" workbookViewId="0">
      <selection activeCell="AD26" sqref="AD26"/>
    </sheetView>
  </sheetViews>
  <sheetFormatPr defaultRowHeight="15" x14ac:dyDescent="0.25"/>
  <cols>
    <col min="1" max="1" width="1.7109375" customWidth="1"/>
    <col min="2" max="2" width="10.7109375" bestFit="1" customWidth="1"/>
    <col min="3" max="3" width="2.140625" customWidth="1"/>
    <col min="22" max="22" width="4.28515625" customWidth="1"/>
    <col min="23" max="23" width="0.7109375" style="46" customWidth="1"/>
    <col min="24" max="24" width="4.28515625" customWidth="1"/>
    <col min="26" max="26" width="11.140625" bestFit="1" customWidth="1"/>
    <col min="27" max="27" width="13.85546875" bestFit="1" customWidth="1"/>
    <col min="29" max="29" width="10.140625" bestFit="1" customWidth="1"/>
    <col min="30" max="30" width="12.7109375" bestFit="1" customWidth="1"/>
  </cols>
  <sheetData>
    <row r="1" spans="2:30" ht="8.25" customHeight="1" x14ac:dyDescent="0.25">
      <c r="W1" s="41"/>
    </row>
    <row r="2" spans="2:30" ht="17.25" customHeight="1" thickBot="1" x14ac:dyDescent="0.4">
      <c r="B2" s="24" t="s">
        <v>21</v>
      </c>
      <c r="C2" s="24"/>
      <c r="M2" t="s">
        <v>36</v>
      </c>
      <c r="W2" s="41"/>
    </row>
    <row r="3" spans="2:30" ht="15.75" thickTop="1" x14ac:dyDescent="0.25">
      <c r="D3" s="29" t="s">
        <v>0</v>
      </c>
      <c r="E3" s="30" t="s">
        <v>24</v>
      </c>
      <c r="F3" s="31" t="s">
        <v>25</v>
      </c>
      <c r="G3" s="29" t="s">
        <v>1</v>
      </c>
      <c r="H3" s="30" t="s">
        <v>6</v>
      </c>
      <c r="I3" s="31" t="s">
        <v>7</v>
      </c>
      <c r="J3" s="29" t="s">
        <v>3</v>
      </c>
      <c r="K3" s="30" t="s">
        <v>6</v>
      </c>
      <c r="L3" s="31" t="s">
        <v>7</v>
      </c>
      <c r="M3" s="29" t="s">
        <v>4</v>
      </c>
      <c r="N3" s="30" t="s">
        <v>6</v>
      </c>
      <c r="O3" s="31" t="s">
        <v>7</v>
      </c>
      <c r="P3" s="29" t="s">
        <v>2</v>
      </c>
      <c r="Q3" s="30" t="s">
        <v>6</v>
      </c>
      <c r="R3" s="31" t="s">
        <v>7</v>
      </c>
      <c r="S3" s="29" t="s">
        <v>5</v>
      </c>
      <c r="T3" s="30" t="s">
        <v>6</v>
      </c>
      <c r="U3" s="31" t="s">
        <v>7</v>
      </c>
      <c r="V3" s="1"/>
      <c r="W3" s="42"/>
    </row>
    <row r="4" spans="2:30" x14ac:dyDescent="0.25">
      <c r="B4">
        <v>1</v>
      </c>
      <c r="C4" s="28"/>
      <c r="D4" s="32">
        <v>41.68</v>
      </c>
      <c r="E4" s="33"/>
      <c r="F4" s="34"/>
      <c r="G4" s="68">
        <v>14.58</v>
      </c>
      <c r="H4" s="33"/>
      <c r="I4" s="34"/>
      <c r="J4" s="68">
        <v>139.01</v>
      </c>
      <c r="K4" s="33"/>
      <c r="L4" s="34"/>
      <c r="M4" s="68">
        <v>20.07</v>
      </c>
      <c r="N4" s="33"/>
      <c r="O4" s="34"/>
      <c r="P4" s="68">
        <v>73.69</v>
      </c>
      <c r="Q4" s="33"/>
      <c r="R4" s="34"/>
      <c r="S4" s="68">
        <v>231.64</v>
      </c>
      <c r="T4" s="33"/>
      <c r="U4" s="34"/>
      <c r="V4" s="1"/>
      <c r="W4" s="42"/>
    </row>
    <row r="5" spans="2:30" x14ac:dyDescent="0.25">
      <c r="B5">
        <v>2</v>
      </c>
      <c r="C5" s="28"/>
      <c r="D5" s="32">
        <v>42.34</v>
      </c>
      <c r="E5" s="33"/>
      <c r="F5" s="34">
        <v>62.012999999999998</v>
      </c>
      <c r="G5" s="68">
        <v>14.48</v>
      </c>
      <c r="H5" s="33"/>
      <c r="I5" s="34">
        <v>50.952639291950653</v>
      </c>
      <c r="J5" s="68">
        <v>137.84</v>
      </c>
      <c r="K5" s="33"/>
      <c r="L5" s="34">
        <v>19.314999999999998</v>
      </c>
      <c r="M5" s="68">
        <v>19.850000000000001</v>
      </c>
      <c r="N5" s="33"/>
      <c r="O5" s="34"/>
      <c r="P5" s="68">
        <v>74.849999999999994</v>
      </c>
      <c r="Q5" s="33"/>
      <c r="R5" s="34"/>
      <c r="S5" s="68">
        <v>231.43</v>
      </c>
      <c r="T5" s="33"/>
      <c r="U5" s="34"/>
      <c r="V5" s="1"/>
      <c r="W5" s="42"/>
    </row>
    <row r="6" spans="2:30" x14ac:dyDescent="0.25">
      <c r="B6">
        <v>3</v>
      </c>
      <c r="C6" s="28"/>
      <c r="D6" s="32">
        <v>42</v>
      </c>
      <c r="E6" s="33"/>
      <c r="F6" s="34">
        <v>65.52</v>
      </c>
      <c r="G6" s="68">
        <v>14.54</v>
      </c>
      <c r="H6" s="33"/>
      <c r="I6" s="34">
        <v>60.437415365365872</v>
      </c>
      <c r="J6" s="68">
        <v>135.91</v>
      </c>
      <c r="K6" s="33"/>
      <c r="L6" s="34">
        <v>25.388999999999999</v>
      </c>
      <c r="M6" s="68">
        <v>19.899999999999999</v>
      </c>
      <c r="N6" s="33"/>
      <c r="O6" s="34"/>
      <c r="P6" s="68">
        <v>76.52</v>
      </c>
      <c r="Q6" s="33"/>
      <c r="R6" s="34"/>
      <c r="S6" s="68">
        <v>229.3</v>
      </c>
      <c r="T6" s="33"/>
      <c r="U6" s="34"/>
      <c r="V6" s="1"/>
      <c r="W6" s="42"/>
    </row>
    <row r="7" spans="2:30" x14ac:dyDescent="0.25">
      <c r="B7">
        <v>4</v>
      </c>
      <c r="C7" s="28"/>
      <c r="D7" s="32">
        <v>41.41</v>
      </c>
      <c r="E7" s="33"/>
      <c r="F7" s="34">
        <v>68.893999999999991</v>
      </c>
      <c r="G7" s="68">
        <v>14.38</v>
      </c>
      <c r="H7" s="33"/>
      <c r="I7" s="34">
        <v>62.414042295212099</v>
      </c>
      <c r="J7" s="68">
        <v>134.38</v>
      </c>
      <c r="K7" s="33"/>
      <c r="L7" s="34">
        <v>32.177999999999997</v>
      </c>
      <c r="M7" s="68">
        <v>19.5</v>
      </c>
      <c r="N7" s="33"/>
      <c r="O7" s="34">
        <v>16.660269861246746</v>
      </c>
      <c r="P7" s="68">
        <v>76</v>
      </c>
      <c r="Q7" s="33"/>
      <c r="R7" s="34"/>
      <c r="S7" s="68">
        <v>228.28</v>
      </c>
      <c r="T7" s="33"/>
      <c r="U7" s="34"/>
      <c r="V7" s="1"/>
      <c r="W7" s="42"/>
    </row>
    <row r="8" spans="2:30" x14ac:dyDescent="0.25">
      <c r="B8">
        <v>5</v>
      </c>
      <c r="C8" s="28"/>
      <c r="D8" s="32">
        <v>40.07</v>
      </c>
      <c r="E8" s="33"/>
      <c r="F8" s="34">
        <v>62.012999999999998</v>
      </c>
      <c r="G8" s="68">
        <v>14.71</v>
      </c>
      <c r="H8" s="33"/>
      <c r="I8" s="34">
        <v>55.66456577834051</v>
      </c>
      <c r="J8" s="68">
        <v>134.21</v>
      </c>
      <c r="K8" s="33"/>
      <c r="L8" s="34">
        <v>33.981999999999999</v>
      </c>
      <c r="M8" s="68">
        <v>19.29</v>
      </c>
      <c r="N8" s="33"/>
      <c r="O8" s="34">
        <v>19.955072102206064</v>
      </c>
      <c r="P8" s="68">
        <v>75.44</v>
      </c>
      <c r="Q8" s="33"/>
      <c r="R8" s="34"/>
      <c r="S8" s="68">
        <v>223.71</v>
      </c>
      <c r="T8" s="33"/>
      <c r="U8" s="34"/>
      <c r="V8" s="1"/>
      <c r="W8" s="42"/>
      <c r="Y8" s="79" t="s">
        <v>45</v>
      </c>
    </row>
    <row r="9" spans="2:30" x14ac:dyDescent="0.25">
      <c r="B9">
        <v>8</v>
      </c>
      <c r="C9" s="28"/>
      <c r="D9" s="32">
        <v>38.15</v>
      </c>
      <c r="E9" s="33">
        <f>IF(AVERAGE(D4:D8)&lt;D9,1,0)</f>
        <v>0</v>
      </c>
      <c r="F9" s="34">
        <v>102.78839999999998</v>
      </c>
      <c r="G9" s="69">
        <v>14.79</v>
      </c>
      <c r="H9" s="33">
        <f>IF(AVERAGE(G4:G8)&lt;G9,1,0)</f>
        <v>1</v>
      </c>
      <c r="I9" s="34">
        <v>62.820005111196409</v>
      </c>
      <c r="J9" s="68">
        <v>131.69999999999999</v>
      </c>
      <c r="K9" s="33">
        <f>IF(AVERAGE(J4:J8)&lt;J9,1,0)</f>
        <v>0</v>
      </c>
      <c r="L9" s="34">
        <v>42.549599999999998</v>
      </c>
      <c r="M9" s="68">
        <v>18.02</v>
      </c>
      <c r="N9" s="33">
        <f>IF(AVERAGE(M4:M8)&lt;M9,1,0)</f>
        <v>0</v>
      </c>
      <c r="O9" s="34">
        <v>25.504647370641639</v>
      </c>
      <c r="P9" s="68">
        <v>71.040000000000006</v>
      </c>
      <c r="Q9" s="33">
        <f>IF(AVERAGE(P4:P8)&lt;P9,1,0)</f>
        <v>0</v>
      </c>
      <c r="R9" s="34"/>
      <c r="S9" s="68">
        <v>214.36</v>
      </c>
      <c r="T9" s="33">
        <f>IF(AVERAGE(S4:S8)&lt;S9,1,0)</f>
        <v>0</v>
      </c>
      <c r="U9" s="34"/>
      <c r="V9" s="1"/>
      <c r="W9" s="42"/>
    </row>
    <row r="10" spans="2:30" x14ac:dyDescent="0.25">
      <c r="B10">
        <v>9</v>
      </c>
      <c r="C10" s="28"/>
      <c r="D10" s="32">
        <v>38.479999999999997</v>
      </c>
      <c r="E10" s="33">
        <f t="shared" ref="E10:E26" si="0">IF(AVERAGE(D5:D9)&lt;D10,1,0)</f>
        <v>0</v>
      </c>
      <c r="F10" s="34">
        <v>119.29079999999999</v>
      </c>
      <c r="G10" s="69">
        <v>14.4</v>
      </c>
      <c r="H10" s="33">
        <f t="shared" ref="H10:H26" si="1">IF(AVERAGE(G5:G9)&lt;G10,1,0)</f>
        <v>0</v>
      </c>
      <c r="I10" s="34">
        <v>55.654436315193621</v>
      </c>
      <c r="J10" s="68">
        <v>132.99</v>
      </c>
      <c r="K10" s="33">
        <f t="shared" ref="K10:K26" si="2">IF(AVERAGE(J5:J9)&lt;J10,1,0)</f>
        <v>0</v>
      </c>
      <c r="L10" s="34">
        <v>47.450399999999995</v>
      </c>
      <c r="M10" s="68">
        <v>18.350000000000001</v>
      </c>
      <c r="N10" s="33">
        <f t="shared" ref="N10:N26" si="3">IF(AVERAGE(M5:M9)&lt;M10,1,0)</f>
        <v>0</v>
      </c>
      <c r="O10" s="34">
        <v>44.324887197674485</v>
      </c>
      <c r="P10" s="68">
        <v>71.91</v>
      </c>
      <c r="Q10" s="33">
        <f t="shared" ref="Q10:Q26" si="4">IF(AVERAGE(P5:P9)&lt;P10,1,0)</f>
        <v>0</v>
      </c>
      <c r="R10" s="34"/>
      <c r="S10" s="68">
        <v>216.89</v>
      </c>
      <c r="T10" s="33">
        <f t="shared" ref="T10:T26" si="5">IF(AVERAGE(S5:S9)&lt;S10,1,0)</f>
        <v>0</v>
      </c>
      <c r="U10" s="34">
        <v>35</v>
      </c>
      <c r="V10" s="1"/>
      <c r="W10" s="42"/>
    </row>
    <row r="11" spans="2:30" x14ac:dyDescent="0.25">
      <c r="B11">
        <v>10</v>
      </c>
      <c r="C11" s="28"/>
      <c r="D11" s="32">
        <v>36.229999999999997</v>
      </c>
      <c r="E11" s="33">
        <f t="shared" si="0"/>
        <v>0</v>
      </c>
      <c r="F11" s="34">
        <v>119.85839999999999</v>
      </c>
      <c r="G11" s="68">
        <v>14.51</v>
      </c>
      <c r="H11" s="33">
        <f t="shared" si="1"/>
        <v>0</v>
      </c>
      <c r="I11" s="34">
        <v>71.765257866019013</v>
      </c>
      <c r="J11" s="69">
        <v>138.24</v>
      </c>
      <c r="K11" s="33">
        <f t="shared" si="2"/>
        <v>1</v>
      </c>
      <c r="L11" s="34">
        <v>44.828399999999995</v>
      </c>
      <c r="M11" s="68">
        <v>17.14</v>
      </c>
      <c r="N11" s="33">
        <f t="shared" si="3"/>
        <v>0</v>
      </c>
      <c r="O11" s="34">
        <v>34.864431137069069</v>
      </c>
      <c r="P11" s="68">
        <v>68.319999999999993</v>
      </c>
      <c r="Q11" s="33">
        <f t="shared" si="4"/>
        <v>0</v>
      </c>
      <c r="R11" s="34">
        <v>56.154000000000003</v>
      </c>
      <c r="S11" s="68">
        <v>209.84</v>
      </c>
      <c r="T11" s="33">
        <f t="shared" si="5"/>
        <v>0</v>
      </c>
      <c r="U11" s="34">
        <v>47.630643073938629</v>
      </c>
      <c r="V11" s="1"/>
      <c r="W11" s="42"/>
      <c r="Y11" s="48" t="s">
        <v>32</v>
      </c>
      <c r="Z11" s="49"/>
      <c r="AA11" s="49"/>
      <c r="AB11" s="49"/>
      <c r="AC11" s="49"/>
      <c r="AD11" s="50"/>
    </row>
    <row r="12" spans="2:30" x14ac:dyDescent="0.25">
      <c r="B12">
        <v>11</v>
      </c>
      <c r="C12" s="28"/>
      <c r="D12" s="32">
        <v>36.9</v>
      </c>
      <c r="E12" s="33">
        <f t="shared" si="0"/>
        <v>0</v>
      </c>
      <c r="F12" s="34">
        <v>119.85839999999999</v>
      </c>
      <c r="G12" s="68">
        <v>14.4</v>
      </c>
      <c r="H12" s="33">
        <f t="shared" si="1"/>
        <v>0</v>
      </c>
      <c r="I12" s="34">
        <v>68.243419336719853</v>
      </c>
      <c r="J12" s="69">
        <v>139.69</v>
      </c>
      <c r="K12" s="33">
        <f t="shared" si="2"/>
        <v>1</v>
      </c>
      <c r="L12" s="34">
        <v>44.828399999999995</v>
      </c>
      <c r="M12" s="68">
        <v>16.71</v>
      </c>
      <c r="N12" s="33">
        <f t="shared" si="3"/>
        <v>0</v>
      </c>
      <c r="O12" s="34">
        <v>35.648937206121474</v>
      </c>
      <c r="P12" s="68">
        <v>67.61</v>
      </c>
      <c r="Q12" s="33">
        <f t="shared" si="4"/>
        <v>0</v>
      </c>
      <c r="R12" s="34">
        <v>56.154000000000003</v>
      </c>
      <c r="S12" s="68">
        <v>208.88</v>
      </c>
      <c r="T12" s="33">
        <f t="shared" si="5"/>
        <v>0</v>
      </c>
      <c r="U12" s="34">
        <v>63.829580490904995</v>
      </c>
      <c r="V12" s="1"/>
      <c r="W12" s="42"/>
      <c r="Y12" s="51" t="s">
        <v>33</v>
      </c>
      <c r="Z12" s="1"/>
      <c r="AA12" s="1"/>
      <c r="AB12" s="1"/>
      <c r="AC12" s="1"/>
      <c r="AD12" s="53"/>
    </row>
    <row r="13" spans="2:30" x14ac:dyDescent="0.25">
      <c r="B13">
        <v>12</v>
      </c>
      <c r="C13" s="28"/>
      <c r="D13" s="35">
        <v>38.11</v>
      </c>
      <c r="E13" s="33">
        <f t="shared" si="0"/>
        <v>1</v>
      </c>
      <c r="F13" s="36">
        <v>119.38679999999999</v>
      </c>
      <c r="G13" s="68">
        <v>14.03</v>
      </c>
      <c r="H13" s="33">
        <f t="shared" si="1"/>
        <v>0</v>
      </c>
      <c r="I13" s="34">
        <v>71.296551744170571</v>
      </c>
      <c r="J13" s="69">
        <v>136.28</v>
      </c>
      <c r="K13" s="33">
        <f t="shared" si="2"/>
        <v>1</v>
      </c>
      <c r="L13" s="34">
        <v>44.828399999999995</v>
      </c>
      <c r="M13" s="68">
        <v>17.239999999999998</v>
      </c>
      <c r="N13" s="33">
        <f t="shared" si="3"/>
        <v>0</v>
      </c>
      <c r="O13" s="34">
        <v>34.538351525354528</v>
      </c>
      <c r="P13" s="68">
        <v>66.28</v>
      </c>
      <c r="Q13" s="33">
        <f t="shared" si="4"/>
        <v>0</v>
      </c>
      <c r="R13" s="34">
        <v>55.682400000000001</v>
      </c>
      <c r="S13" s="68">
        <v>207</v>
      </c>
      <c r="T13" s="33">
        <f t="shared" si="5"/>
        <v>0</v>
      </c>
      <c r="U13" s="34">
        <v>79.735204451799049</v>
      </c>
      <c r="V13" s="1"/>
      <c r="W13" s="42"/>
      <c r="Y13" s="51" t="s">
        <v>34</v>
      </c>
      <c r="Z13" s="1"/>
      <c r="AA13" s="1"/>
      <c r="AB13" s="1"/>
      <c r="AC13" s="1"/>
      <c r="AD13" s="53"/>
    </row>
    <row r="14" spans="2:30" x14ac:dyDescent="0.25">
      <c r="B14">
        <v>15</v>
      </c>
      <c r="C14" s="28"/>
      <c r="D14" s="35">
        <v>37.92</v>
      </c>
      <c r="E14" s="33">
        <f t="shared" si="0"/>
        <v>1</v>
      </c>
      <c r="F14" s="34">
        <v>103.1904</v>
      </c>
      <c r="G14" s="68">
        <v>13.73</v>
      </c>
      <c r="H14" s="33">
        <f t="shared" si="1"/>
        <v>0</v>
      </c>
      <c r="I14" s="34">
        <v>68.812628224191414</v>
      </c>
      <c r="J14" s="69">
        <v>134.44999999999999</v>
      </c>
      <c r="K14" s="33">
        <f t="shared" si="2"/>
        <v>0</v>
      </c>
      <c r="L14" s="34"/>
      <c r="M14" s="68">
        <v>17.22</v>
      </c>
      <c r="N14" s="33">
        <f t="shared" si="3"/>
        <v>0</v>
      </c>
      <c r="O14" s="34">
        <v>41.249178534751486</v>
      </c>
      <c r="P14" s="68">
        <v>65.45</v>
      </c>
      <c r="Q14" s="33">
        <f t="shared" si="4"/>
        <v>0</v>
      </c>
      <c r="R14" s="34">
        <v>80.305199999999999</v>
      </c>
      <c r="S14" s="68">
        <v>204.04</v>
      </c>
      <c r="T14" s="33">
        <f t="shared" si="5"/>
        <v>0</v>
      </c>
      <c r="U14" s="34">
        <v>95.160418724642597</v>
      </c>
      <c r="V14" s="1"/>
      <c r="W14" s="42"/>
      <c r="Y14" s="54" t="s">
        <v>35</v>
      </c>
      <c r="Z14" s="55"/>
      <c r="AA14" s="55"/>
      <c r="AB14" s="55"/>
      <c r="AC14" s="55"/>
      <c r="AD14" s="61"/>
    </row>
    <row r="15" spans="2:30" x14ac:dyDescent="0.25">
      <c r="B15">
        <v>16</v>
      </c>
      <c r="C15" s="28"/>
      <c r="D15" s="35">
        <v>40.520000000000003</v>
      </c>
      <c r="E15" s="33">
        <f t="shared" si="0"/>
        <v>1</v>
      </c>
      <c r="F15" s="34">
        <v>95.625599999999991</v>
      </c>
      <c r="G15" s="68">
        <v>14.19</v>
      </c>
      <c r="H15" s="33">
        <f t="shared" si="1"/>
        <v>0</v>
      </c>
      <c r="I15" s="34">
        <v>64.098379370601464</v>
      </c>
      <c r="J15" s="68">
        <v>135.1</v>
      </c>
      <c r="K15" s="33">
        <f t="shared" si="2"/>
        <v>0</v>
      </c>
      <c r="L15" s="34"/>
      <c r="M15" s="35">
        <v>17.45</v>
      </c>
      <c r="N15" s="33">
        <f>IF(AVERAGE(M10:M14)&lt;M15,1,0)</f>
        <v>1</v>
      </c>
      <c r="O15" s="34">
        <v>23.07</v>
      </c>
      <c r="P15" s="68">
        <v>66.23</v>
      </c>
      <c r="Q15" s="33">
        <f t="shared" si="4"/>
        <v>0</v>
      </c>
      <c r="R15" s="34">
        <v>77.31</v>
      </c>
      <c r="S15" s="68">
        <v>197.81</v>
      </c>
      <c r="T15" s="33">
        <f t="shared" si="5"/>
        <v>0</v>
      </c>
      <c r="U15" s="34">
        <v>100.25626056308985</v>
      </c>
      <c r="V15" s="1"/>
      <c r="W15" s="42"/>
    </row>
    <row r="16" spans="2:30" x14ac:dyDescent="0.25">
      <c r="B16">
        <v>17</v>
      </c>
      <c r="C16" s="28"/>
      <c r="D16" s="35">
        <v>42.66</v>
      </c>
      <c r="E16" s="33">
        <f t="shared" si="0"/>
        <v>1</v>
      </c>
      <c r="F16" s="34">
        <v>63.424799999999991</v>
      </c>
      <c r="G16" s="68">
        <v>14.12</v>
      </c>
      <c r="H16" s="33">
        <f t="shared" si="1"/>
        <v>0</v>
      </c>
      <c r="I16" s="34">
        <v>57.193559934697696</v>
      </c>
      <c r="J16" s="68">
        <v>136.65</v>
      </c>
      <c r="K16" s="33">
        <f t="shared" si="2"/>
        <v>0</v>
      </c>
      <c r="L16" s="34"/>
      <c r="M16" s="35">
        <v>18.68</v>
      </c>
      <c r="N16" s="33">
        <f t="shared" si="3"/>
        <v>1</v>
      </c>
      <c r="O16" s="34">
        <v>13.78</v>
      </c>
      <c r="P16" s="35">
        <v>69.03</v>
      </c>
      <c r="Q16" s="33">
        <f t="shared" si="4"/>
        <v>1</v>
      </c>
      <c r="R16" s="34">
        <v>69.34</v>
      </c>
      <c r="S16" s="35">
        <v>205.82</v>
      </c>
      <c r="T16" s="33">
        <f t="shared" si="5"/>
        <v>1</v>
      </c>
      <c r="U16" s="36">
        <v>117.7430411614553</v>
      </c>
      <c r="V16" s="40"/>
      <c r="W16" s="43"/>
      <c r="Y16" s="48" t="s">
        <v>21</v>
      </c>
      <c r="Z16" s="49" t="s">
        <v>17</v>
      </c>
      <c r="AA16" s="49" t="s">
        <v>18</v>
      </c>
      <c r="AB16" s="50" t="s">
        <v>19</v>
      </c>
    </row>
    <row r="17" spans="2:29" x14ac:dyDescent="0.25">
      <c r="B17">
        <v>18</v>
      </c>
      <c r="C17" s="28"/>
      <c r="D17" s="35">
        <v>43.79</v>
      </c>
      <c r="E17" s="33">
        <f t="shared" si="0"/>
        <v>1</v>
      </c>
      <c r="F17" s="34">
        <v>38.218800000000002</v>
      </c>
      <c r="G17" s="35">
        <v>14.69</v>
      </c>
      <c r="H17" s="33">
        <f t="shared" si="1"/>
        <v>1</v>
      </c>
      <c r="I17" s="34">
        <v>59.286506575626426</v>
      </c>
      <c r="J17" s="68">
        <v>137.61000000000001</v>
      </c>
      <c r="K17" s="33">
        <f t="shared" si="2"/>
        <v>1</v>
      </c>
      <c r="L17" s="34"/>
      <c r="M17" s="66">
        <v>19.14</v>
      </c>
      <c r="N17" s="33">
        <f t="shared" si="3"/>
        <v>1</v>
      </c>
      <c r="O17" s="34">
        <v>1.88</v>
      </c>
      <c r="P17" s="35">
        <v>70.55</v>
      </c>
      <c r="Q17" s="33">
        <f t="shared" si="4"/>
        <v>1</v>
      </c>
      <c r="R17" s="34">
        <v>48.21</v>
      </c>
      <c r="S17" s="35">
        <v>218.26</v>
      </c>
      <c r="T17" s="33">
        <f t="shared" si="5"/>
        <v>1</v>
      </c>
      <c r="U17" s="34">
        <v>99.806965805280356</v>
      </c>
      <c r="V17" s="1"/>
      <c r="W17" s="42"/>
      <c r="Y17" s="51" t="s">
        <v>0</v>
      </c>
      <c r="Z17" s="1">
        <f>D13</f>
        <v>38.11</v>
      </c>
      <c r="AA17" s="1">
        <f>D18</f>
        <v>45.26</v>
      </c>
      <c r="AB17" s="52">
        <f>(AA17-Z17)/Z17</f>
        <v>0.18761479926528465</v>
      </c>
    </row>
    <row r="18" spans="2:29" x14ac:dyDescent="0.25">
      <c r="B18">
        <v>19</v>
      </c>
      <c r="C18" s="28"/>
      <c r="D18" s="35">
        <v>45.26</v>
      </c>
      <c r="E18" s="33">
        <f t="shared" si="0"/>
        <v>1</v>
      </c>
      <c r="F18" s="34">
        <v>23</v>
      </c>
      <c r="G18" s="35">
        <v>14.77</v>
      </c>
      <c r="H18" s="33">
        <f t="shared" si="1"/>
        <v>1</v>
      </c>
      <c r="I18" s="34">
        <v>45.303235716627064</v>
      </c>
      <c r="J18" s="68">
        <v>137.16999999999999</v>
      </c>
      <c r="K18" s="33">
        <f t="shared" si="2"/>
        <v>1</v>
      </c>
      <c r="L18" s="34"/>
      <c r="M18" s="66">
        <v>19.86</v>
      </c>
      <c r="N18" s="33">
        <f t="shared" si="3"/>
        <v>1</v>
      </c>
      <c r="O18" s="34">
        <v>-3.49</v>
      </c>
      <c r="P18" s="35">
        <v>74.5</v>
      </c>
      <c r="Q18" s="33">
        <f t="shared" si="4"/>
        <v>1</v>
      </c>
      <c r="R18" s="34">
        <v>34.39</v>
      </c>
      <c r="S18" s="35">
        <v>219.29</v>
      </c>
      <c r="T18" s="33">
        <f t="shared" si="5"/>
        <v>1</v>
      </c>
      <c r="U18" s="34">
        <v>69.875197431221252</v>
      </c>
      <c r="V18" s="1"/>
      <c r="W18" s="42"/>
      <c r="Y18" s="51" t="s">
        <v>1</v>
      </c>
      <c r="Z18" s="1">
        <f>G9</f>
        <v>14.79</v>
      </c>
      <c r="AA18" s="1">
        <f>G10</f>
        <v>14.4</v>
      </c>
      <c r="AB18" s="52">
        <f>(AA18-Z18)/Z18</f>
        <v>-2.6369168356997891E-2</v>
      </c>
    </row>
    <row r="19" spans="2:29" x14ac:dyDescent="0.25">
      <c r="B19">
        <v>22</v>
      </c>
      <c r="C19" s="28"/>
      <c r="D19" s="67">
        <v>44.37</v>
      </c>
      <c r="E19" s="33">
        <f t="shared" si="0"/>
        <v>1</v>
      </c>
      <c r="F19" s="34">
        <v>7.7</v>
      </c>
      <c r="G19" s="35">
        <v>14.78</v>
      </c>
      <c r="H19" s="33">
        <f t="shared" si="1"/>
        <v>1</v>
      </c>
      <c r="I19" s="34">
        <v>48.0829985342559</v>
      </c>
      <c r="J19" s="68">
        <v>139.78</v>
      </c>
      <c r="K19" s="33">
        <f t="shared" si="2"/>
        <v>1</v>
      </c>
      <c r="L19" s="34"/>
      <c r="M19" s="66">
        <v>18.420000000000002</v>
      </c>
      <c r="N19" s="33">
        <f t="shared" si="3"/>
        <v>0</v>
      </c>
      <c r="O19" s="34"/>
      <c r="P19" s="66">
        <v>73.760000000000005</v>
      </c>
      <c r="Q19" s="33">
        <f t="shared" si="4"/>
        <v>1</v>
      </c>
      <c r="R19" s="34">
        <v>8.6</v>
      </c>
      <c r="S19" s="35">
        <v>222.6</v>
      </c>
      <c r="T19" s="33">
        <f t="shared" si="5"/>
        <v>1</v>
      </c>
      <c r="U19" s="34">
        <v>70.213067771803324</v>
      </c>
      <c r="V19" s="1"/>
      <c r="W19" s="42"/>
      <c r="Y19" s="51" t="s">
        <v>1</v>
      </c>
      <c r="Z19" s="1">
        <f>G17</f>
        <v>14.69</v>
      </c>
      <c r="AA19" s="1">
        <f>G21</f>
        <v>14.91</v>
      </c>
      <c r="AB19" s="52">
        <f t="shared" ref="AB19:AB23" si="6">(AA19-Z19)/Z19</f>
        <v>1.497617426820971E-2</v>
      </c>
    </row>
    <row r="20" spans="2:29" x14ac:dyDescent="0.25">
      <c r="B20">
        <v>23</v>
      </c>
      <c r="C20" s="28"/>
      <c r="D20" s="67">
        <v>44.04</v>
      </c>
      <c r="E20" s="33">
        <f t="shared" si="0"/>
        <v>1</v>
      </c>
      <c r="F20" s="34">
        <v>10.27</v>
      </c>
      <c r="G20" s="35">
        <v>14.9</v>
      </c>
      <c r="H20" s="33">
        <f t="shared" si="1"/>
        <v>1</v>
      </c>
      <c r="I20" s="34">
        <v>36.85</v>
      </c>
      <c r="J20" s="68">
        <v>136.55000000000001</v>
      </c>
      <c r="K20" s="33">
        <f t="shared" si="2"/>
        <v>0</v>
      </c>
      <c r="L20" s="34"/>
      <c r="M20" s="68">
        <v>20.29</v>
      </c>
      <c r="N20" s="33">
        <f t="shared" si="3"/>
        <v>1</v>
      </c>
      <c r="O20" s="34"/>
      <c r="P20" s="66">
        <v>75.36</v>
      </c>
      <c r="Q20" s="33">
        <f t="shared" si="4"/>
        <v>1</v>
      </c>
      <c r="R20" s="34">
        <v>7.89</v>
      </c>
      <c r="S20" s="35">
        <v>220.97</v>
      </c>
      <c r="T20" s="33">
        <f t="shared" si="5"/>
        <v>1</v>
      </c>
      <c r="U20" s="34">
        <v>57.589473802166715</v>
      </c>
      <c r="V20" s="1"/>
      <c r="W20" s="42"/>
      <c r="Y20" s="51" t="s">
        <v>3</v>
      </c>
      <c r="Z20" s="1">
        <f>J11</f>
        <v>138.24</v>
      </c>
      <c r="AA20" s="1">
        <f>J14</f>
        <v>134.44999999999999</v>
      </c>
      <c r="AB20" s="52">
        <f t="shared" si="6"/>
        <v>-2.7416087962963111E-2</v>
      </c>
    </row>
    <row r="21" spans="2:29" x14ac:dyDescent="0.25">
      <c r="B21">
        <v>24</v>
      </c>
      <c r="C21" s="28"/>
      <c r="D21" s="67">
        <v>43.39</v>
      </c>
      <c r="E21" s="33">
        <f t="shared" si="0"/>
        <v>0</v>
      </c>
      <c r="F21" s="34"/>
      <c r="G21" s="35">
        <v>14.91</v>
      </c>
      <c r="H21" s="33">
        <f t="shared" si="1"/>
        <v>1</v>
      </c>
      <c r="I21" s="34">
        <v>20.82</v>
      </c>
      <c r="J21" s="68">
        <v>137.65</v>
      </c>
      <c r="K21" s="33">
        <f t="shared" si="2"/>
        <v>1</v>
      </c>
      <c r="L21" s="34"/>
      <c r="M21" s="68">
        <v>19.84</v>
      </c>
      <c r="N21" s="33">
        <f t="shared" si="3"/>
        <v>1</v>
      </c>
      <c r="O21" s="34"/>
      <c r="P21" s="66">
        <v>74.37</v>
      </c>
      <c r="Q21" s="33">
        <f t="shared" si="4"/>
        <v>1</v>
      </c>
      <c r="R21" s="34">
        <v>-3.4</v>
      </c>
      <c r="S21" s="35">
        <v>222.26</v>
      </c>
      <c r="T21" s="33">
        <f t="shared" si="5"/>
        <v>1</v>
      </c>
      <c r="U21" s="34">
        <v>57.589473802166715</v>
      </c>
      <c r="V21" s="1"/>
      <c r="W21" s="42"/>
      <c r="Y21" s="51" t="s">
        <v>4</v>
      </c>
      <c r="Z21" s="1">
        <f>M15</f>
        <v>17.45</v>
      </c>
      <c r="AA21" s="1">
        <f>M16</f>
        <v>18.68</v>
      </c>
      <c r="AB21" s="52">
        <f t="shared" si="6"/>
        <v>7.0487106017192006E-2</v>
      </c>
      <c r="AC21" s="3"/>
    </row>
    <row r="22" spans="2:29" x14ac:dyDescent="0.25">
      <c r="B22">
        <v>26</v>
      </c>
      <c r="C22" s="28"/>
      <c r="D22" s="32">
        <v>43.39</v>
      </c>
      <c r="E22" s="33">
        <f t="shared" si="0"/>
        <v>0</v>
      </c>
      <c r="F22" s="34"/>
      <c r="G22" s="66">
        <v>14.91</v>
      </c>
      <c r="H22" s="33">
        <f t="shared" si="1"/>
        <v>1</v>
      </c>
      <c r="I22" s="34">
        <v>3.22</v>
      </c>
      <c r="J22" s="68">
        <v>137.65</v>
      </c>
      <c r="K22" s="33">
        <f t="shared" si="2"/>
        <v>0</v>
      </c>
      <c r="L22" s="34"/>
      <c r="M22" s="68">
        <v>19.84</v>
      </c>
      <c r="N22" s="33">
        <f t="shared" si="3"/>
        <v>1</v>
      </c>
      <c r="O22" s="34"/>
      <c r="P22" s="66">
        <v>74.37</v>
      </c>
      <c r="Q22" s="33">
        <f t="shared" si="4"/>
        <v>1</v>
      </c>
      <c r="R22" s="34"/>
      <c r="S22" s="35">
        <v>227.82</v>
      </c>
      <c r="T22" s="33">
        <f t="shared" si="5"/>
        <v>1</v>
      </c>
      <c r="U22" s="34">
        <v>46.524675360402355</v>
      </c>
      <c r="V22" s="1"/>
      <c r="W22" s="42"/>
      <c r="Y22" s="51" t="s">
        <v>2</v>
      </c>
      <c r="Z22" s="1">
        <f>P16</f>
        <v>69.03</v>
      </c>
      <c r="AA22" s="1">
        <f>P18</f>
        <v>74.5</v>
      </c>
      <c r="AB22" s="52">
        <f t="shared" si="6"/>
        <v>7.9240909749384303E-2</v>
      </c>
      <c r="AC22" s="3"/>
    </row>
    <row r="23" spans="2:29" x14ac:dyDescent="0.25">
      <c r="B23">
        <v>29</v>
      </c>
      <c r="C23" s="28"/>
      <c r="D23" s="32">
        <v>43.37</v>
      </c>
      <c r="E23" s="33">
        <f t="shared" si="0"/>
        <v>0</v>
      </c>
      <c r="F23" s="34"/>
      <c r="G23" s="66">
        <v>14.91</v>
      </c>
      <c r="H23" s="33">
        <f t="shared" si="1"/>
        <v>1</v>
      </c>
      <c r="I23" s="34">
        <v>-7.4</v>
      </c>
      <c r="J23" s="68">
        <v>137.43</v>
      </c>
      <c r="K23" s="33">
        <f t="shared" si="2"/>
        <v>0</v>
      </c>
      <c r="L23" s="34"/>
      <c r="M23" s="68">
        <v>19.71</v>
      </c>
      <c r="N23" s="33">
        <f t="shared" si="3"/>
        <v>1</v>
      </c>
      <c r="O23" s="34"/>
      <c r="P23" s="66">
        <v>74.31</v>
      </c>
      <c r="Q23" s="33">
        <f t="shared" si="4"/>
        <v>0</v>
      </c>
      <c r="R23" s="34"/>
      <c r="S23" s="35">
        <v>225.71</v>
      </c>
      <c r="T23" s="33">
        <f t="shared" si="5"/>
        <v>1</v>
      </c>
      <c r="U23" s="34">
        <v>37.104102221747723</v>
      </c>
      <c r="V23" s="1"/>
      <c r="W23" s="42"/>
      <c r="Y23" s="51" t="s">
        <v>5</v>
      </c>
      <c r="Z23" s="1">
        <f>S16</f>
        <v>205.82</v>
      </c>
      <c r="AA23" s="1">
        <f>S24</f>
        <v>222.13</v>
      </c>
      <c r="AB23" s="52">
        <f t="shared" si="6"/>
        <v>7.9243999611310872E-2</v>
      </c>
    </row>
    <row r="24" spans="2:29" x14ac:dyDescent="0.25">
      <c r="B24">
        <v>30</v>
      </c>
      <c r="C24" s="28"/>
      <c r="D24" s="32">
        <v>43.89</v>
      </c>
      <c r="E24" s="33">
        <f t="shared" si="0"/>
        <v>1</v>
      </c>
      <c r="F24" s="34"/>
      <c r="G24" s="66">
        <v>14.98</v>
      </c>
      <c r="H24" s="33">
        <f t="shared" si="1"/>
        <v>1</v>
      </c>
      <c r="I24" s="34"/>
      <c r="J24" s="68">
        <v>136.51</v>
      </c>
      <c r="K24" s="33">
        <f t="shared" si="2"/>
        <v>0</v>
      </c>
      <c r="L24" s="34"/>
      <c r="M24" s="68">
        <v>20.010000000000002</v>
      </c>
      <c r="N24" s="33">
        <f t="shared" si="3"/>
        <v>1</v>
      </c>
      <c r="O24" s="34"/>
      <c r="P24" s="68">
        <v>74.819999999999993</v>
      </c>
      <c r="Q24" s="33">
        <f t="shared" si="4"/>
        <v>1</v>
      </c>
      <c r="R24" s="34"/>
      <c r="S24" s="35">
        <v>222.13</v>
      </c>
      <c r="T24" s="33">
        <f t="shared" si="5"/>
        <v>0</v>
      </c>
      <c r="U24" s="34">
        <v>36.843577590312734</v>
      </c>
      <c r="V24" s="1"/>
      <c r="W24" s="42"/>
      <c r="Y24" s="51"/>
      <c r="Z24" s="1"/>
      <c r="AA24" s="1"/>
      <c r="AB24" s="53"/>
    </row>
    <row r="25" spans="2:29" x14ac:dyDescent="0.25">
      <c r="B25">
        <v>31</v>
      </c>
      <c r="C25" s="28"/>
      <c r="D25" s="32">
        <v>43.41</v>
      </c>
      <c r="E25" s="33">
        <f t="shared" si="0"/>
        <v>0</v>
      </c>
      <c r="F25" s="34"/>
      <c r="G25" s="66">
        <v>14.7</v>
      </c>
      <c r="H25" s="33">
        <f t="shared" si="1"/>
        <v>0</v>
      </c>
      <c r="I25" s="34"/>
      <c r="J25" s="68">
        <v>133.44999999999999</v>
      </c>
      <c r="K25" s="33">
        <f t="shared" si="2"/>
        <v>0</v>
      </c>
      <c r="L25" s="34"/>
      <c r="M25" s="68">
        <v>19.64</v>
      </c>
      <c r="N25" s="33">
        <f t="shared" si="3"/>
        <v>0</v>
      </c>
      <c r="O25" s="34"/>
      <c r="P25" s="68">
        <v>74.13</v>
      </c>
      <c r="Q25" s="33">
        <f t="shared" si="4"/>
        <v>0</v>
      </c>
      <c r="R25" s="34"/>
      <c r="S25" s="68">
        <v>222.41</v>
      </c>
      <c r="T25" s="33">
        <f t="shared" si="5"/>
        <v>0</v>
      </c>
      <c r="U25" s="34">
        <v>43.637869549922726</v>
      </c>
      <c r="V25" s="1"/>
      <c r="W25" s="42"/>
      <c r="Y25" s="51" t="s">
        <v>22</v>
      </c>
      <c r="Z25" s="1" t="s">
        <v>17</v>
      </c>
      <c r="AA25" s="1" t="s">
        <v>18</v>
      </c>
      <c r="AB25" s="53" t="s">
        <v>19</v>
      </c>
    </row>
    <row r="26" spans="2:29" ht="15.75" thickBot="1" x14ac:dyDescent="0.3">
      <c r="D26" s="37">
        <v>42.42</v>
      </c>
      <c r="E26" s="38">
        <f t="shared" si="0"/>
        <v>0</v>
      </c>
      <c r="F26" s="39"/>
      <c r="G26" s="70">
        <v>14.76</v>
      </c>
      <c r="H26" s="38">
        <f t="shared" si="1"/>
        <v>0</v>
      </c>
      <c r="I26" s="39"/>
      <c r="J26" s="71"/>
      <c r="K26" s="38">
        <f t="shared" si="2"/>
        <v>0</v>
      </c>
      <c r="L26" s="39"/>
      <c r="M26" s="70">
        <v>19.57</v>
      </c>
      <c r="N26" s="38">
        <f t="shared" si="3"/>
        <v>0</v>
      </c>
      <c r="O26" s="39"/>
      <c r="P26" s="70">
        <v>73.819999999999993</v>
      </c>
      <c r="Q26" s="38">
        <f t="shared" si="4"/>
        <v>0</v>
      </c>
      <c r="R26" s="39"/>
      <c r="S26" s="71"/>
      <c r="T26" s="38">
        <f t="shared" si="5"/>
        <v>0</v>
      </c>
      <c r="U26" s="39"/>
      <c r="V26" s="1"/>
      <c r="W26" s="42"/>
      <c r="Y26" s="51" t="s">
        <v>14</v>
      </c>
      <c r="Z26" s="1">
        <f>D37</f>
        <v>54.84</v>
      </c>
      <c r="AA26" s="1">
        <f>D43</f>
        <v>55.01</v>
      </c>
      <c r="AB26" s="52">
        <f t="shared" ref="AB26:AB31" si="7">((AA26-Z26)/Z26)*-1</f>
        <v>-3.0999270605396533E-3</v>
      </c>
    </row>
    <row r="27" spans="2:29" ht="15.75" thickTop="1" x14ac:dyDescent="0.25">
      <c r="W27" s="41"/>
      <c r="Y27" s="51" t="s">
        <v>15</v>
      </c>
      <c r="Z27" s="1">
        <f>G37</f>
        <v>45.65</v>
      </c>
      <c r="AA27" s="1">
        <f>G42</f>
        <v>46.5</v>
      </c>
      <c r="AB27" s="52">
        <f t="shared" si="7"/>
        <v>-1.8619934282584915E-2</v>
      </c>
    </row>
    <row r="28" spans="2:29" ht="21.75" thickBot="1" x14ac:dyDescent="0.4">
      <c r="B28" s="24" t="s">
        <v>22</v>
      </c>
      <c r="C28" s="24"/>
      <c r="T28" s="3"/>
      <c r="W28" s="41"/>
      <c r="Y28" s="51" t="s">
        <v>16</v>
      </c>
      <c r="Z28" s="1">
        <f>J50</f>
        <v>13.06</v>
      </c>
      <c r="AA28" s="1">
        <f>J55</f>
        <v>11.7</v>
      </c>
      <c r="AB28" s="52">
        <f t="shared" si="7"/>
        <v>0.10413476263399703</v>
      </c>
    </row>
    <row r="29" spans="2:29" ht="15.75" thickTop="1" x14ac:dyDescent="0.25">
      <c r="D29" s="4" t="s">
        <v>9</v>
      </c>
      <c r="E29" s="5" t="s">
        <v>6</v>
      </c>
      <c r="F29" s="6" t="s">
        <v>7</v>
      </c>
      <c r="G29" s="4" t="s">
        <v>11</v>
      </c>
      <c r="H29" s="5" t="s">
        <v>6</v>
      </c>
      <c r="I29" s="5" t="s">
        <v>7</v>
      </c>
      <c r="J29" s="4" t="s">
        <v>12</v>
      </c>
      <c r="K29" s="5" t="s">
        <v>6</v>
      </c>
      <c r="L29" s="6" t="s">
        <v>7</v>
      </c>
      <c r="M29" s="4" t="s">
        <v>13</v>
      </c>
      <c r="N29" s="5" t="s">
        <v>6</v>
      </c>
      <c r="O29" s="6" t="s">
        <v>7</v>
      </c>
      <c r="P29" s="4" t="s">
        <v>26</v>
      </c>
      <c r="Q29" s="5" t="s">
        <v>6</v>
      </c>
      <c r="R29" s="6" t="s">
        <v>7</v>
      </c>
      <c r="S29" s="4" t="s">
        <v>27</v>
      </c>
      <c r="T29" s="5" t="s">
        <v>6</v>
      </c>
      <c r="U29" s="6" t="s">
        <v>7</v>
      </c>
      <c r="V29" s="1"/>
      <c r="W29" s="42"/>
      <c r="Y29" s="51" t="s">
        <v>13</v>
      </c>
      <c r="Z29" s="1">
        <f>M52</f>
        <v>110.74</v>
      </c>
      <c r="AA29" s="1">
        <f>M55</f>
        <v>104.93</v>
      </c>
      <c r="AB29" s="52">
        <f t="shared" si="7"/>
        <v>5.2465233881162976E-2</v>
      </c>
    </row>
    <row r="30" spans="2:29" x14ac:dyDescent="0.25">
      <c r="B30">
        <v>1</v>
      </c>
      <c r="D30" s="7">
        <v>54.31</v>
      </c>
      <c r="E30" s="1"/>
      <c r="F30" s="8"/>
      <c r="G30">
        <v>45.49</v>
      </c>
      <c r="H30" s="1"/>
      <c r="I30" s="1"/>
      <c r="J30" s="17">
        <v>14.84</v>
      </c>
      <c r="K30" s="1"/>
      <c r="L30" s="8"/>
      <c r="M30" s="17">
        <v>109.97</v>
      </c>
      <c r="N30" s="1"/>
      <c r="O30" s="8"/>
      <c r="P30" s="15">
        <v>31.9</v>
      </c>
      <c r="Q30" s="1"/>
      <c r="R30" s="8"/>
      <c r="S30">
        <v>42.86</v>
      </c>
      <c r="T30" s="1"/>
      <c r="U30" s="8"/>
      <c r="V30" s="1"/>
      <c r="W30" s="42"/>
      <c r="Y30" s="51" t="s">
        <v>26</v>
      </c>
      <c r="Z30" s="1">
        <f>P37</f>
        <v>32.25</v>
      </c>
      <c r="AA30" s="1">
        <f>P42</f>
        <v>32.35</v>
      </c>
      <c r="AB30" s="52">
        <f t="shared" si="7"/>
        <v>-3.1007751937984938E-3</v>
      </c>
    </row>
    <row r="31" spans="2:29" x14ac:dyDescent="0.25">
      <c r="B31">
        <v>2</v>
      </c>
      <c r="D31" s="7">
        <v>54.98</v>
      </c>
      <c r="E31" s="1"/>
      <c r="F31" s="8">
        <v>-263.52384727442563</v>
      </c>
      <c r="G31">
        <v>45.84</v>
      </c>
      <c r="H31" s="1"/>
      <c r="I31" s="1">
        <v>-58.285000000000004</v>
      </c>
      <c r="J31" s="17">
        <v>14.81</v>
      </c>
      <c r="K31" s="1"/>
      <c r="L31" s="8"/>
      <c r="M31" s="17">
        <v>108.87</v>
      </c>
      <c r="N31" s="1"/>
      <c r="O31" s="8"/>
      <c r="P31" s="15">
        <v>32.15</v>
      </c>
      <c r="Q31" s="1"/>
      <c r="R31" s="8">
        <v>-50.589338637095793</v>
      </c>
      <c r="S31">
        <v>43.43</v>
      </c>
      <c r="T31" s="1"/>
      <c r="U31" s="8"/>
      <c r="V31" s="1"/>
      <c r="W31" s="42"/>
      <c r="Y31" s="54" t="s">
        <v>27</v>
      </c>
      <c r="Z31" s="55">
        <f>S51</f>
        <v>47.23</v>
      </c>
      <c r="AA31" s="55">
        <f>S56</f>
        <v>44.49</v>
      </c>
      <c r="AB31" s="56">
        <f t="shared" si="7"/>
        <v>5.80139741689603E-2</v>
      </c>
    </row>
    <row r="32" spans="2:29" x14ac:dyDescent="0.25">
      <c r="B32">
        <v>3</v>
      </c>
      <c r="D32" s="7">
        <v>54.9</v>
      </c>
      <c r="E32" s="1"/>
      <c r="F32" s="8">
        <v>-327.20237931358952</v>
      </c>
      <c r="G32">
        <v>46.34</v>
      </c>
      <c r="H32" s="1"/>
      <c r="I32" s="1">
        <v>-71.663000000000011</v>
      </c>
      <c r="J32" s="17">
        <v>14.98</v>
      </c>
      <c r="K32" s="1"/>
      <c r="L32" s="8"/>
      <c r="M32" s="17">
        <v>109.81</v>
      </c>
      <c r="N32" s="1"/>
      <c r="O32" s="8"/>
      <c r="P32" s="15">
        <v>32.21</v>
      </c>
      <c r="Q32" s="1"/>
      <c r="R32" s="8">
        <v>-62.7773444450062</v>
      </c>
      <c r="S32">
        <v>45.37</v>
      </c>
      <c r="T32" s="1"/>
      <c r="U32" s="8"/>
      <c r="V32" s="1"/>
      <c r="W32" s="42"/>
    </row>
    <row r="33" spans="2:30" x14ac:dyDescent="0.25">
      <c r="B33">
        <v>4</v>
      </c>
      <c r="D33" s="7">
        <v>55.17</v>
      </c>
      <c r="E33" s="1"/>
      <c r="F33" s="8">
        <v>-327.93967471409934</v>
      </c>
      <c r="G33">
        <v>46.91</v>
      </c>
      <c r="H33" s="1"/>
      <c r="I33" s="1">
        <v>-73.844999999999999</v>
      </c>
      <c r="J33" s="17">
        <v>14.78</v>
      </c>
      <c r="K33" s="1"/>
      <c r="L33" s="8"/>
      <c r="M33" s="17">
        <v>109.51</v>
      </c>
      <c r="N33" s="1"/>
      <c r="O33" s="8"/>
      <c r="P33" s="15">
        <v>32.17</v>
      </c>
      <c r="Q33" s="1"/>
      <c r="R33" s="8">
        <v>-62.523967943609286</v>
      </c>
      <c r="S33">
        <v>45.29</v>
      </c>
      <c r="T33" s="1"/>
      <c r="U33" s="8"/>
      <c r="V33" s="1"/>
      <c r="W33" s="42"/>
      <c r="Y33" s="48"/>
      <c r="Z33" s="49"/>
      <c r="AA33" s="49"/>
      <c r="AB33" s="57" t="s">
        <v>20</v>
      </c>
      <c r="AC33" s="49" t="s">
        <v>28</v>
      </c>
      <c r="AD33" s="50" t="s">
        <v>23</v>
      </c>
    </row>
    <row r="34" spans="2:30" x14ac:dyDescent="0.25">
      <c r="B34">
        <v>5</v>
      </c>
      <c r="D34" s="7">
        <v>55.33</v>
      </c>
      <c r="E34" s="1"/>
      <c r="F34" s="8">
        <v>-302.5110156223256</v>
      </c>
      <c r="G34">
        <v>47.46</v>
      </c>
      <c r="H34" s="1"/>
      <c r="I34" s="27" t="s">
        <v>10</v>
      </c>
      <c r="J34" s="17">
        <v>14.76</v>
      </c>
      <c r="K34" s="1"/>
      <c r="L34" s="8"/>
      <c r="M34" s="17">
        <v>109.48</v>
      </c>
      <c r="N34" s="1"/>
      <c r="O34" s="8"/>
      <c r="P34" s="15">
        <v>32.42</v>
      </c>
      <c r="Q34" s="1"/>
      <c r="R34" s="8">
        <v>-57.311802456635945</v>
      </c>
      <c r="S34">
        <v>45.66</v>
      </c>
      <c r="T34" s="1"/>
      <c r="U34" s="8"/>
      <c r="V34" s="1"/>
      <c r="W34" s="42"/>
      <c r="Y34" s="51" t="s">
        <v>29</v>
      </c>
      <c r="Z34" s="2"/>
      <c r="AA34" s="2"/>
      <c r="AB34" s="58">
        <f>AVERAGE(AB17:AB31)</f>
        <v>4.3659312826047521E-2</v>
      </c>
      <c r="AC34" s="1">
        <v>13</v>
      </c>
      <c r="AD34" s="52">
        <f>STDEV(AB17:AB23,AB26:AB31)</f>
        <v>6.2547430864185502E-2</v>
      </c>
    </row>
    <row r="35" spans="2:30" x14ac:dyDescent="0.25">
      <c r="B35">
        <v>8</v>
      </c>
      <c r="D35" s="7">
        <v>55.69</v>
      </c>
      <c r="E35" s="1">
        <f>IF(AVERAGE(D30:D34)&gt;D35,1,0)</f>
        <v>0</v>
      </c>
      <c r="F35" s="8">
        <v>-373.04745708278415</v>
      </c>
      <c r="G35">
        <v>46.6</v>
      </c>
      <c r="H35" s="1">
        <f>IF(AVERAGE(G30:G34)&gt;G35,1,0)</f>
        <v>0</v>
      </c>
      <c r="I35" s="27" t="s">
        <v>10</v>
      </c>
      <c r="J35" s="17">
        <v>14.4</v>
      </c>
      <c r="K35" s="1">
        <f>IF(AVERAGE(J30:J34)&gt;J35,1,0)</f>
        <v>1</v>
      </c>
      <c r="L35" s="8"/>
      <c r="M35" s="17">
        <v>107.93</v>
      </c>
      <c r="N35" s="1">
        <f>IF(AVERAGE(M30:M34)&gt;M35,1,0)</f>
        <v>1</v>
      </c>
      <c r="O35" s="8"/>
      <c r="P35" s="15">
        <v>32.35</v>
      </c>
      <c r="Q35" s="1">
        <f>IF(AVERAGE(P30:P34)&gt;P35,1,0)</f>
        <v>0</v>
      </c>
      <c r="R35" s="8">
        <v>-73.032953649794422</v>
      </c>
      <c r="S35">
        <v>45.01</v>
      </c>
      <c r="T35" s="1">
        <f>IF(AVERAGE(S30:S34)&gt;S35,1,0)</f>
        <v>0</v>
      </c>
      <c r="U35" s="8"/>
      <c r="V35" s="1"/>
      <c r="W35" s="42"/>
      <c r="Y35" s="51" t="s">
        <v>31</v>
      </c>
      <c r="Z35" s="1"/>
      <c r="AA35" s="1"/>
      <c r="AB35" s="59">
        <f>(AB17+AB21+AB22+AB23+AB28+AB29+AB31+AB19)/8</f>
        <v>8.0772119949437726E-2</v>
      </c>
      <c r="AC35" s="1">
        <v>8</v>
      </c>
      <c r="AD35" s="52">
        <f>STDEV(AB29,AB28,AB23,AB22,AB21,AB17,AB31,AB19)</f>
        <v>5.0313235877083369E-2</v>
      </c>
    </row>
    <row r="36" spans="2:30" x14ac:dyDescent="0.25">
      <c r="B36">
        <v>9</v>
      </c>
      <c r="D36" s="7">
        <v>55.59</v>
      </c>
      <c r="E36" s="1">
        <f t="shared" ref="E36:E52" si="8">IF(AVERAGE(D31:D35)&gt;D36,1,0)</f>
        <v>0</v>
      </c>
      <c r="F36" s="25" t="s">
        <v>10</v>
      </c>
      <c r="G36">
        <v>47.74</v>
      </c>
      <c r="H36" s="1">
        <f t="shared" ref="H36:H51" si="9">IF(AVERAGE(G31:G35)&gt;G36,1,0)</f>
        <v>0</v>
      </c>
      <c r="I36" s="27" t="s">
        <v>10</v>
      </c>
      <c r="J36" s="17">
        <v>14.32</v>
      </c>
      <c r="K36" s="1">
        <f t="shared" ref="K36:K55" si="10">IF(AVERAGE(J31:J35)&gt;J36,1,0)</f>
        <v>1</v>
      </c>
      <c r="L36" s="8"/>
      <c r="M36" s="17">
        <v>107.53</v>
      </c>
      <c r="N36" s="1">
        <f t="shared" ref="N36:N55" si="11">IF(AVERAGE(M31:M35)&gt;M36,1,0)</f>
        <v>1</v>
      </c>
      <c r="O36" s="8"/>
      <c r="P36" s="15">
        <v>32.76</v>
      </c>
      <c r="Q36" s="1">
        <f t="shared" ref="Q36:Q55" si="12">IF(AVERAGE(P31:P35)&gt;P36,1,0)</f>
        <v>0</v>
      </c>
      <c r="R36" s="8">
        <v>-63.284117258381222</v>
      </c>
      <c r="S36">
        <v>45.61</v>
      </c>
      <c r="T36" s="1">
        <f t="shared" ref="T36:T56" si="13">IF(AVERAGE(S31:S35)&gt;S36,1,0)</f>
        <v>0</v>
      </c>
      <c r="U36" s="8"/>
      <c r="V36" s="1"/>
      <c r="W36" s="42"/>
      <c r="Y36" s="54" t="s">
        <v>30</v>
      </c>
      <c r="Z36" s="55"/>
      <c r="AA36" s="55"/>
      <c r="AB36" s="60">
        <f>(AB30+AB20+AB26+AB27)/4</f>
        <v>-1.3059181124971543E-2</v>
      </c>
      <c r="AC36" s="55">
        <v>5</v>
      </c>
      <c r="AD36" s="56">
        <f>STDEV(AB27,AB26,AB20,AB30,AB18)</f>
        <v>1.2011702085237188E-2</v>
      </c>
    </row>
    <row r="37" spans="2:30" x14ac:dyDescent="0.25">
      <c r="B37">
        <v>10</v>
      </c>
      <c r="D37" s="14">
        <v>54.84</v>
      </c>
      <c r="E37" s="1">
        <f t="shared" si="8"/>
        <v>1</v>
      </c>
      <c r="F37" s="25" t="s">
        <v>10</v>
      </c>
      <c r="G37" s="22">
        <v>45.65</v>
      </c>
      <c r="H37" s="1">
        <f t="shared" si="9"/>
        <v>1</v>
      </c>
      <c r="I37" s="27" t="s">
        <v>10</v>
      </c>
      <c r="J37" s="17">
        <v>13.87</v>
      </c>
      <c r="K37" s="1">
        <f t="shared" si="10"/>
        <v>1</v>
      </c>
      <c r="L37" s="8"/>
      <c r="M37" s="17">
        <v>107.45</v>
      </c>
      <c r="N37" s="1">
        <f t="shared" si="11"/>
        <v>1</v>
      </c>
      <c r="O37" s="8"/>
      <c r="P37" s="65">
        <v>32.25</v>
      </c>
      <c r="Q37" s="1">
        <f t="shared" si="12"/>
        <v>1</v>
      </c>
      <c r="R37" s="8">
        <v>-67.043008881999626</v>
      </c>
      <c r="S37">
        <v>44.74</v>
      </c>
      <c r="T37" s="1">
        <f t="shared" si="13"/>
        <v>1</v>
      </c>
      <c r="U37" s="8"/>
      <c r="V37" s="1"/>
      <c r="W37" s="42"/>
    </row>
    <row r="38" spans="2:30" x14ac:dyDescent="0.25">
      <c r="B38">
        <v>11</v>
      </c>
      <c r="D38" s="14">
        <v>55.18</v>
      </c>
      <c r="E38" s="1">
        <f t="shared" si="8"/>
        <v>1</v>
      </c>
      <c r="F38" s="25" t="s">
        <v>10</v>
      </c>
      <c r="G38" s="22">
        <v>46.25</v>
      </c>
      <c r="H38" s="1">
        <f t="shared" si="9"/>
        <v>1</v>
      </c>
      <c r="I38" s="27" t="s">
        <v>10</v>
      </c>
      <c r="J38" s="17">
        <v>13.53</v>
      </c>
      <c r="K38" s="1">
        <f t="shared" si="10"/>
        <v>1</v>
      </c>
      <c r="L38" s="8"/>
      <c r="M38" s="17">
        <v>107.77</v>
      </c>
      <c r="N38" s="1">
        <f t="shared" si="11"/>
        <v>1</v>
      </c>
      <c r="O38" s="8"/>
      <c r="P38" s="65">
        <v>32.35</v>
      </c>
      <c r="Q38" s="1">
        <f t="shared" si="12"/>
        <v>1</v>
      </c>
      <c r="R38" s="8">
        <v>-69.098749205112256</v>
      </c>
      <c r="S38">
        <v>44.85</v>
      </c>
      <c r="T38" s="1">
        <f t="shared" si="13"/>
        <v>1</v>
      </c>
      <c r="U38" s="8"/>
      <c r="V38" s="1"/>
      <c r="W38" s="42"/>
      <c r="Y38" s="48" t="s">
        <v>37</v>
      </c>
      <c r="Z38" s="49"/>
      <c r="AA38" s="74">
        <v>1000000</v>
      </c>
      <c r="AB38" s="49"/>
      <c r="AC38" s="49"/>
      <c r="AD38" s="50"/>
    </row>
    <row r="39" spans="2:30" x14ac:dyDescent="0.25">
      <c r="B39">
        <v>12</v>
      </c>
      <c r="D39" s="23">
        <v>54.05</v>
      </c>
      <c r="E39" s="1">
        <f t="shared" si="8"/>
        <v>1</v>
      </c>
      <c r="F39" s="25" t="s">
        <v>10</v>
      </c>
      <c r="G39" s="22">
        <v>45.39</v>
      </c>
      <c r="H39" s="1">
        <f t="shared" si="9"/>
        <v>1</v>
      </c>
      <c r="I39" s="27" t="s">
        <v>10</v>
      </c>
      <c r="J39" s="17">
        <v>13.04</v>
      </c>
      <c r="K39" s="1">
        <f t="shared" si="10"/>
        <v>1</v>
      </c>
      <c r="L39" s="8"/>
      <c r="M39" s="17">
        <v>106.92</v>
      </c>
      <c r="N39" s="1">
        <f t="shared" si="11"/>
        <v>1</v>
      </c>
      <c r="O39" s="8"/>
      <c r="P39" s="65">
        <v>32.19</v>
      </c>
      <c r="Q39" s="1">
        <f t="shared" si="12"/>
        <v>1</v>
      </c>
      <c r="R39" s="8">
        <v>-68.652618781058877</v>
      </c>
      <c r="S39">
        <v>45.09</v>
      </c>
      <c r="T39" s="1">
        <f t="shared" si="13"/>
        <v>1</v>
      </c>
      <c r="U39" s="8"/>
      <c r="V39" s="1"/>
      <c r="W39" s="42"/>
      <c r="Y39" s="51"/>
      <c r="Z39" s="1"/>
      <c r="AA39" s="1"/>
      <c r="AB39" s="1"/>
      <c r="AC39" s="1"/>
      <c r="AD39" s="53"/>
    </row>
    <row r="40" spans="2:30" x14ac:dyDescent="0.25">
      <c r="B40">
        <v>15</v>
      </c>
      <c r="D40" s="23">
        <v>53.48</v>
      </c>
      <c r="E40" s="1">
        <f t="shared" si="8"/>
        <v>1</v>
      </c>
      <c r="F40" s="25" t="s">
        <v>10</v>
      </c>
      <c r="G40" s="22">
        <v>45.73</v>
      </c>
      <c r="H40" s="1">
        <f t="shared" si="9"/>
        <v>1</v>
      </c>
      <c r="I40" s="27" t="s">
        <v>10</v>
      </c>
      <c r="J40" s="17">
        <v>12.53</v>
      </c>
      <c r="K40" s="1">
        <f t="shared" si="10"/>
        <v>1</v>
      </c>
      <c r="L40" s="8"/>
      <c r="M40" s="17">
        <v>106.44</v>
      </c>
      <c r="N40" s="1">
        <f t="shared" si="11"/>
        <v>1</v>
      </c>
      <c r="O40" s="8"/>
      <c r="P40" s="65">
        <v>32</v>
      </c>
      <c r="Q40" s="1">
        <f t="shared" si="12"/>
        <v>1</v>
      </c>
      <c r="R40" s="8">
        <v>-40.736298694717853</v>
      </c>
      <c r="S40">
        <v>45.09</v>
      </c>
      <c r="T40" s="1">
        <f t="shared" si="13"/>
        <v>0</v>
      </c>
      <c r="U40" s="8"/>
      <c r="V40" s="1"/>
      <c r="W40" s="42"/>
      <c r="Y40" s="51" t="s">
        <v>38</v>
      </c>
      <c r="Z40" s="1" t="s">
        <v>39</v>
      </c>
      <c r="AA40" s="1" t="s">
        <v>41</v>
      </c>
      <c r="AB40" s="1" t="s">
        <v>42</v>
      </c>
      <c r="AC40" s="1" t="s">
        <v>40</v>
      </c>
      <c r="AD40" s="53" t="s">
        <v>43</v>
      </c>
    </row>
    <row r="41" spans="2:30" x14ac:dyDescent="0.25">
      <c r="B41">
        <v>16</v>
      </c>
      <c r="D41" s="23">
        <v>52.88</v>
      </c>
      <c r="E41" s="1">
        <f t="shared" si="8"/>
        <v>1</v>
      </c>
      <c r="F41" s="25" t="s">
        <v>10</v>
      </c>
      <c r="G41" s="22">
        <v>45.33</v>
      </c>
      <c r="H41" s="1">
        <f t="shared" si="9"/>
        <v>1</v>
      </c>
      <c r="I41" s="27" t="s">
        <v>10</v>
      </c>
      <c r="J41" s="17">
        <v>12.42</v>
      </c>
      <c r="K41" s="1">
        <f t="shared" si="10"/>
        <v>1</v>
      </c>
      <c r="L41" s="8"/>
      <c r="M41" s="17">
        <v>105.42</v>
      </c>
      <c r="N41" s="1">
        <f t="shared" si="11"/>
        <v>1</v>
      </c>
      <c r="O41" s="8"/>
      <c r="P41" s="65">
        <v>31.73</v>
      </c>
      <c r="Q41" s="1">
        <f t="shared" si="12"/>
        <v>1</v>
      </c>
      <c r="R41" s="8">
        <v>-40.736298694717853</v>
      </c>
      <c r="S41">
        <v>44.57</v>
      </c>
      <c r="T41" s="1">
        <f t="shared" si="13"/>
        <v>1</v>
      </c>
      <c r="U41" s="8"/>
      <c r="V41" s="1"/>
      <c r="W41" s="42"/>
      <c r="Y41" s="51" t="s">
        <v>1</v>
      </c>
      <c r="Z41" s="75">
        <v>200000</v>
      </c>
      <c r="AA41" s="1">
        <v>9</v>
      </c>
      <c r="AB41" s="1">
        <v>10</v>
      </c>
      <c r="AC41" s="75">
        <f>Z41*AB18</f>
        <v>-5273.8336713995786</v>
      </c>
      <c r="AD41" s="76">
        <f>AA38+AC41</f>
        <v>994726.16632860037</v>
      </c>
    </row>
    <row r="42" spans="2:30" x14ac:dyDescent="0.25">
      <c r="B42">
        <v>17</v>
      </c>
      <c r="D42" s="23">
        <v>54.02</v>
      </c>
      <c r="E42" s="1">
        <f t="shared" si="8"/>
        <v>1</v>
      </c>
      <c r="F42" s="73">
        <v>-133</v>
      </c>
      <c r="G42" s="22">
        <v>46.5</v>
      </c>
      <c r="H42" s="1">
        <f t="shared" si="9"/>
        <v>0</v>
      </c>
      <c r="I42" s="72">
        <v>-40</v>
      </c>
      <c r="J42" s="17">
        <v>12.5</v>
      </c>
      <c r="K42" s="1">
        <f t="shared" si="10"/>
        <v>1</v>
      </c>
      <c r="L42" s="8"/>
      <c r="M42" s="17">
        <v>106.55</v>
      </c>
      <c r="N42" s="1">
        <f t="shared" si="11"/>
        <v>1</v>
      </c>
      <c r="O42" s="8"/>
      <c r="P42" s="65">
        <v>32.35</v>
      </c>
      <c r="Q42" s="1">
        <f t="shared" si="12"/>
        <v>0</v>
      </c>
      <c r="R42" s="8">
        <v>-35.299179605149625</v>
      </c>
      <c r="S42">
        <v>44.95</v>
      </c>
      <c r="T42" s="1">
        <f t="shared" si="13"/>
        <v>0</v>
      </c>
      <c r="U42" s="8"/>
      <c r="V42" s="1"/>
      <c r="W42" s="42"/>
      <c r="Y42" s="51" t="s">
        <v>14</v>
      </c>
      <c r="Z42" s="75">
        <v>250000</v>
      </c>
      <c r="AA42" s="1">
        <v>11</v>
      </c>
      <c r="AB42" s="1">
        <v>19</v>
      </c>
      <c r="AC42" s="75">
        <f>Z42*AB26</f>
        <v>-774.9817651349133</v>
      </c>
      <c r="AD42" s="76">
        <f>AD41+AC42</f>
        <v>993951.18456346542</v>
      </c>
    </row>
    <row r="43" spans="2:30" x14ac:dyDescent="0.25">
      <c r="B43">
        <v>18</v>
      </c>
      <c r="D43" s="23">
        <v>55.01</v>
      </c>
      <c r="E43" s="1">
        <f t="shared" si="8"/>
        <v>0</v>
      </c>
      <c r="F43" s="25" t="s">
        <v>10</v>
      </c>
      <c r="G43">
        <v>47.16</v>
      </c>
      <c r="H43" s="1">
        <f t="shared" si="9"/>
        <v>0</v>
      </c>
      <c r="I43" s="27" t="s">
        <v>10</v>
      </c>
      <c r="J43" s="17">
        <v>12.68</v>
      </c>
      <c r="K43" s="1">
        <f t="shared" si="10"/>
        <v>1</v>
      </c>
      <c r="L43" s="8"/>
      <c r="M43" s="17">
        <v>107.99</v>
      </c>
      <c r="N43" s="1">
        <f t="shared" si="11"/>
        <v>0</v>
      </c>
      <c r="O43" s="8"/>
      <c r="P43" s="15">
        <v>32.99</v>
      </c>
      <c r="Q43" s="1">
        <f t="shared" si="12"/>
        <v>0</v>
      </c>
      <c r="R43" s="8">
        <v>-42.726315955744248</v>
      </c>
      <c r="S43">
        <v>45.94</v>
      </c>
      <c r="T43" s="1">
        <f t="shared" si="13"/>
        <v>0</v>
      </c>
      <c r="U43" s="8"/>
      <c r="V43" s="1"/>
      <c r="W43" s="42"/>
      <c r="Y43" s="51" t="s">
        <v>15</v>
      </c>
      <c r="Z43" s="75">
        <v>200000</v>
      </c>
      <c r="AA43" s="1">
        <v>11</v>
      </c>
      <c r="AB43" s="1">
        <v>18</v>
      </c>
      <c r="AC43" s="75">
        <f>Z43*AB27</f>
        <v>-3723.9868565169832</v>
      </c>
      <c r="AD43" s="76">
        <f t="shared" ref="AD43:AD52" si="14">AD42+AC43</f>
        <v>990227.19770694838</v>
      </c>
    </row>
    <row r="44" spans="2:30" x14ac:dyDescent="0.25">
      <c r="B44">
        <v>19</v>
      </c>
      <c r="D44" s="20">
        <v>55.78</v>
      </c>
      <c r="E44" s="1">
        <f t="shared" si="8"/>
        <v>0</v>
      </c>
      <c r="F44" s="25" t="s">
        <v>10</v>
      </c>
      <c r="G44">
        <v>47.44</v>
      </c>
      <c r="H44" s="1">
        <f t="shared" si="9"/>
        <v>0</v>
      </c>
      <c r="I44" s="27" t="s">
        <v>10</v>
      </c>
      <c r="J44" s="17">
        <v>12.69</v>
      </c>
      <c r="K44" s="1">
        <f t="shared" si="10"/>
        <v>0</v>
      </c>
      <c r="L44" s="8"/>
      <c r="M44" s="17">
        <v>107.13</v>
      </c>
      <c r="N44" s="1">
        <f t="shared" si="11"/>
        <v>0</v>
      </c>
      <c r="O44" s="8"/>
      <c r="P44" s="15">
        <v>34.17</v>
      </c>
      <c r="Q44" s="1">
        <f t="shared" si="12"/>
        <v>0</v>
      </c>
      <c r="R44" s="8"/>
      <c r="S44">
        <v>47.08</v>
      </c>
      <c r="T44" s="1">
        <f t="shared" si="13"/>
        <v>0</v>
      </c>
      <c r="U44" s="8">
        <v>-49.681200000000004</v>
      </c>
      <c r="V44" s="1"/>
      <c r="W44" s="42"/>
      <c r="Y44" s="51" t="s">
        <v>26</v>
      </c>
      <c r="Z44" s="75">
        <v>200000</v>
      </c>
      <c r="AA44" s="1">
        <v>11</v>
      </c>
      <c r="AB44" s="1">
        <v>17</v>
      </c>
      <c r="AC44" s="77">
        <f>(((P41-P37)/P37)*-1)*Z44</f>
        <v>3224.8062015503851</v>
      </c>
      <c r="AD44" s="76">
        <f t="shared" si="14"/>
        <v>993452.00390849879</v>
      </c>
    </row>
    <row r="45" spans="2:30" x14ac:dyDescent="0.25">
      <c r="B45">
        <v>22</v>
      </c>
      <c r="D45" s="20">
        <v>56.13</v>
      </c>
      <c r="E45" s="1">
        <f t="shared" si="8"/>
        <v>0</v>
      </c>
      <c r="F45" s="25" t="s">
        <v>10</v>
      </c>
      <c r="G45">
        <v>47.8</v>
      </c>
      <c r="H45" s="1">
        <f t="shared" si="9"/>
        <v>0</v>
      </c>
      <c r="I45" s="27" t="s">
        <v>10</v>
      </c>
      <c r="J45" s="17">
        <v>13.08</v>
      </c>
      <c r="K45" s="1">
        <f t="shared" si="10"/>
        <v>0</v>
      </c>
      <c r="L45" s="8">
        <v>-56.523562606029081</v>
      </c>
      <c r="M45" s="17">
        <v>108.7</v>
      </c>
      <c r="N45" s="1">
        <f t="shared" si="11"/>
        <v>0</v>
      </c>
      <c r="O45" s="8"/>
      <c r="P45" s="15">
        <v>34.409999999999997</v>
      </c>
      <c r="Q45" s="1">
        <f t="shared" si="12"/>
        <v>0</v>
      </c>
      <c r="R45" s="8"/>
      <c r="S45">
        <v>47.99</v>
      </c>
      <c r="T45" s="1">
        <f t="shared" si="13"/>
        <v>0</v>
      </c>
      <c r="U45" s="8">
        <v>-44.377200000000002</v>
      </c>
      <c r="V45" s="1"/>
      <c r="W45" s="42"/>
      <c r="Y45" s="51" t="s">
        <v>3</v>
      </c>
      <c r="Z45" s="75">
        <v>200000</v>
      </c>
      <c r="AA45" s="1">
        <v>12</v>
      </c>
      <c r="AB45" s="1">
        <v>14</v>
      </c>
      <c r="AC45" s="75">
        <f>Z45*AB20</f>
        <v>-5483.2175925926222</v>
      </c>
      <c r="AD45" s="76">
        <f t="shared" si="14"/>
        <v>987968.78631590621</v>
      </c>
    </row>
    <row r="46" spans="2:30" x14ac:dyDescent="0.25">
      <c r="B46">
        <v>23</v>
      </c>
      <c r="D46" s="20">
        <v>56.44</v>
      </c>
      <c r="E46" s="1">
        <f t="shared" si="8"/>
        <v>0</v>
      </c>
      <c r="F46" s="25" t="s">
        <v>10</v>
      </c>
      <c r="G46">
        <v>47.79</v>
      </c>
      <c r="H46" s="1">
        <f t="shared" si="9"/>
        <v>0</v>
      </c>
      <c r="I46" s="1"/>
      <c r="J46" s="17">
        <v>13.09</v>
      </c>
      <c r="K46" s="1">
        <f t="shared" si="10"/>
        <v>0</v>
      </c>
      <c r="L46" s="25" t="s">
        <v>10</v>
      </c>
      <c r="M46" s="17">
        <v>109.98</v>
      </c>
      <c r="N46" s="1">
        <f t="shared" si="11"/>
        <v>0</v>
      </c>
      <c r="O46" s="8"/>
      <c r="P46" s="15">
        <v>33.770000000000003</v>
      </c>
      <c r="Q46" s="1">
        <f t="shared" si="12"/>
        <v>0</v>
      </c>
      <c r="R46" s="8"/>
      <c r="S46">
        <v>48.09</v>
      </c>
      <c r="T46" s="1">
        <f t="shared" si="13"/>
        <v>0</v>
      </c>
      <c r="U46" s="8">
        <v>-29.623000000000001</v>
      </c>
      <c r="V46" s="1"/>
      <c r="W46" s="42"/>
      <c r="Y46" s="51" t="s">
        <v>0</v>
      </c>
      <c r="Z46" s="75">
        <v>250000</v>
      </c>
      <c r="AA46" s="1">
        <v>15</v>
      </c>
      <c r="AB46" s="1">
        <v>19</v>
      </c>
      <c r="AC46" s="75">
        <f>Z46*AB17</f>
        <v>46903.699816321161</v>
      </c>
      <c r="AD46" s="76">
        <f t="shared" si="14"/>
        <v>1034872.4861322274</v>
      </c>
    </row>
    <row r="47" spans="2:30" x14ac:dyDescent="0.25">
      <c r="B47">
        <v>24</v>
      </c>
      <c r="D47" s="20">
        <v>56.28</v>
      </c>
      <c r="E47" s="1">
        <f t="shared" si="8"/>
        <v>0</v>
      </c>
      <c r="F47" s="8"/>
      <c r="G47">
        <v>48.24</v>
      </c>
      <c r="H47" s="1">
        <f t="shared" si="9"/>
        <v>0</v>
      </c>
      <c r="I47" s="1"/>
      <c r="J47" s="17">
        <v>13.23</v>
      </c>
      <c r="K47" s="1">
        <f t="shared" si="10"/>
        <v>0</v>
      </c>
      <c r="L47" s="25" t="s">
        <v>10</v>
      </c>
      <c r="M47" s="17">
        <v>109.78</v>
      </c>
      <c r="N47" s="1">
        <f t="shared" si="11"/>
        <v>0</v>
      </c>
      <c r="O47" s="8"/>
      <c r="P47" s="15">
        <v>34.07</v>
      </c>
      <c r="Q47" s="1">
        <f t="shared" si="12"/>
        <v>0</v>
      </c>
      <c r="R47" s="8"/>
      <c r="S47">
        <v>48.02</v>
      </c>
      <c r="T47" s="1">
        <f t="shared" si="13"/>
        <v>0</v>
      </c>
      <c r="U47" s="8">
        <v>-50.103900000000003</v>
      </c>
      <c r="V47" s="1"/>
      <c r="W47" s="42"/>
      <c r="Y47" s="51" t="s">
        <v>4</v>
      </c>
      <c r="Z47" s="75">
        <v>200000</v>
      </c>
      <c r="AA47" s="1">
        <v>17</v>
      </c>
      <c r="AB47" s="1">
        <v>18</v>
      </c>
      <c r="AC47" s="75">
        <f>Z47*AB21</f>
        <v>14097.421203438402</v>
      </c>
      <c r="AD47" s="76">
        <f t="shared" si="14"/>
        <v>1048969.9073356658</v>
      </c>
    </row>
    <row r="48" spans="2:30" x14ac:dyDescent="0.25">
      <c r="B48">
        <v>26</v>
      </c>
      <c r="D48" s="7">
        <v>56.42</v>
      </c>
      <c r="E48" s="1">
        <f t="shared" si="8"/>
        <v>0</v>
      </c>
      <c r="F48" s="8"/>
      <c r="G48">
        <v>48.01</v>
      </c>
      <c r="H48" s="1">
        <f t="shared" si="9"/>
        <v>0</v>
      </c>
      <c r="I48" s="1"/>
      <c r="J48" s="17">
        <v>13.04</v>
      </c>
      <c r="K48" s="1">
        <f t="shared" si="10"/>
        <v>0</v>
      </c>
      <c r="L48" s="25" t="s">
        <v>10</v>
      </c>
      <c r="M48" s="17">
        <v>110.41</v>
      </c>
      <c r="N48" s="1">
        <f t="shared" si="11"/>
        <v>0</v>
      </c>
      <c r="O48" s="8"/>
      <c r="P48" s="15">
        <v>33.94</v>
      </c>
      <c r="Q48" s="1">
        <f t="shared" si="12"/>
        <v>0</v>
      </c>
      <c r="R48" s="8"/>
      <c r="S48">
        <v>47.72</v>
      </c>
      <c r="T48" s="1">
        <f t="shared" si="13"/>
        <v>0</v>
      </c>
      <c r="U48" s="8">
        <v>-22.378400000000003</v>
      </c>
      <c r="V48" s="1"/>
      <c r="W48" s="42"/>
      <c r="Y48" s="51" t="s">
        <v>2</v>
      </c>
      <c r="Z48" s="75">
        <v>200000</v>
      </c>
      <c r="AA48" s="1">
        <v>18</v>
      </c>
      <c r="AB48" s="1">
        <v>22</v>
      </c>
      <c r="AC48" s="75">
        <f>Z48*AB22</f>
        <v>15848.18194987686</v>
      </c>
      <c r="AD48" s="76">
        <f t="shared" si="14"/>
        <v>1064818.0892855427</v>
      </c>
    </row>
    <row r="49" spans="2:30" x14ac:dyDescent="0.25">
      <c r="B49">
        <v>29</v>
      </c>
      <c r="D49" s="7">
        <v>56.49</v>
      </c>
      <c r="E49" s="1">
        <f t="shared" si="8"/>
        <v>0</v>
      </c>
      <c r="F49" s="8"/>
      <c r="G49">
        <v>47.91</v>
      </c>
      <c r="H49" s="1">
        <f t="shared" si="9"/>
        <v>0</v>
      </c>
      <c r="I49" s="1"/>
      <c r="J49" s="17">
        <v>13.04</v>
      </c>
      <c r="K49" s="1">
        <f t="shared" si="10"/>
        <v>0</v>
      </c>
      <c r="L49" s="25" t="s">
        <v>10</v>
      </c>
      <c r="M49" s="17">
        <v>111.71</v>
      </c>
      <c r="N49" s="1">
        <f t="shared" si="11"/>
        <v>0</v>
      </c>
      <c r="O49" s="8">
        <v>-34.362900000000003</v>
      </c>
      <c r="P49" s="15">
        <v>34.33</v>
      </c>
      <c r="Q49" s="1">
        <f t="shared" si="12"/>
        <v>0</v>
      </c>
      <c r="R49" s="8"/>
      <c r="S49">
        <v>48.13</v>
      </c>
      <c r="T49" s="1">
        <f t="shared" si="13"/>
        <v>0</v>
      </c>
      <c r="U49" s="8">
        <v>-49.546200000000006</v>
      </c>
      <c r="V49" s="1"/>
      <c r="W49" s="42"/>
      <c r="Y49" s="51" t="s">
        <v>5</v>
      </c>
      <c r="Z49" s="75">
        <v>250000</v>
      </c>
      <c r="AA49" s="1">
        <v>18</v>
      </c>
      <c r="AB49" s="1">
        <v>31</v>
      </c>
      <c r="AC49" s="75">
        <f>Z49*AB23</f>
        <v>19810.99990282772</v>
      </c>
      <c r="AD49" s="76">
        <f t="shared" si="14"/>
        <v>1084629.0891883704</v>
      </c>
    </row>
    <row r="50" spans="2:30" x14ac:dyDescent="0.25">
      <c r="B50">
        <v>30</v>
      </c>
      <c r="D50" s="7">
        <v>56.51</v>
      </c>
      <c r="E50" s="1">
        <f t="shared" si="8"/>
        <v>0</v>
      </c>
      <c r="F50" s="8"/>
      <c r="G50">
        <v>47.26</v>
      </c>
      <c r="H50" s="1">
        <f t="shared" si="9"/>
        <v>1</v>
      </c>
      <c r="I50" s="1"/>
      <c r="J50" s="18">
        <v>13.06</v>
      </c>
      <c r="K50" s="1">
        <f t="shared" si="10"/>
        <v>1</v>
      </c>
      <c r="L50" s="25" t="s">
        <v>10</v>
      </c>
      <c r="M50" s="17">
        <v>111.43</v>
      </c>
      <c r="N50" s="1">
        <f t="shared" si="11"/>
        <v>0</v>
      </c>
      <c r="O50" s="25" t="s">
        <v>10</v>
      </c>
      <c r="P50" s="15">
        <v>34.22</v>
      </c>
      <c r="Q50" s="1">
        <f t="shared" si="12"/>
        <v>0</v>
      </c>
      <c r="R50" s="25"/>
      <c r="S50">
        <v>48.17</v>
      </c>
      <c r="T50" s="1">
        <f t="shared" si="13"/>
        <v>0</v>
      </c>
      <c r="U50" s="25">
        <v>-50.228200000000008</v>
      </c>
      <c r="V50" s="27"/>
      <c r="W50" s="44"/>
      <c r="Y50" s="51" t="s">
        <v>16</v>
      </c>
      <c r="Z50" s="75">
        <v>200000</v>
      </c>
      <c r="AA50" s="1">
        <v>31</v>
      </c>
      <c r="AB50" s="1" t="s">
        <v>8</v>
      </c>
      <c r="AC50" s="75">
        <f>Z50*AB28</f>
        <v>20826.952526799407</v>
      </c>
      <c r="AD50" s="76">
        <f t="shared" si="14"/>
        <v>1105456.0417151698</v>
      </c>
    </row>
    <row r="51" spans="2:30" x14ac:dyDescent="0.25">
      <c r="B51">
        <v>31</v>
      </c>
      <c r="D51" s="7">
        <v>56.01</v>
      </c>
      <c r="E51" s="1">
        <f t="shared" si="8"/>
        <v>1</v>
      </c>
      <c r="F51" s="8"/>
      <c r="G51">
        <v>46.81</v>
      </c>
      <c r="H51" s="1">
        <f t="shared" si="9"/>
        <v>1</v>
      </c>
      <c r="I51" s="1"/>
      <c r="J51" s="18">
        <v>12.91</v>
      </c>
      <c r="K51" s="1">
        <f t="shared" si="10"/>
        <v>1</v>
      </c>
      <c r="L51" s="25" t="s">
        <v>10</v>
      </c>
      <c r="M51" s="17">
        <v>110.74</v>
      </c>
      <c r="N51" s="1">
        <f t="shared" si="11"/>
        <v>0</v>
      </c>
      <c r="O51" s="25" t="s">
        <v>10</v>
      </c>
      <c r="P51" s="15">
        <v>34.11</v>
      </c>
      <c r="Q51" s="1">
        <f t="shared" si="12"/>
        <v>0</v>
      </c>
      <c r="R51" s="25"/>
      <c r="S51" s="62">
        <v>47.23</v>
      </c>
      <c r="T51" s="1">
        <f t="shared" si="13"/>
        <v>1</v>
      </c>
      <c r="U51" s="25">
        <v>-51.797899999999998</v>
      </c>
      <c r="V51" s="27"/>
      <c r="W51" s="44"/>
      <c r="Y51" s="51" t="s">
        <v>13</v>
      </c>
      <c r="Z51" s="75">
        <v>200000</v>
      </c>
      <c r="AA51" s="1">
        <v>2</v>
      </c>
      <c r="AB51" s="1" t="s">
        <v>8</v>
      </c>
      <c r="AC51" s="75">
        <f>Z51*AB29</f>
        <v>10493.046776232595</v>
      </c>
      <c r="AD51" s="76">
        <f t="shared" si="14"/>
        <v>1115949.0884914023</v>
      </c>
    </row>
    <row r="52" spans="2:30" ht="15.75" thickBot="1" x14ac:dyDescent="0.3">
      <c r="D52" s="10"/>
      <c r="E52" s="11">
        <f t="shared" si="8"/>
        <v>1</v>
      </c>
      <c r="F52" s="12"/>
      <c r="G52" s="13"/>
      <c r="H52" s="11">
        <f t="shared" ref="H52" si="15">IF(AVERAGE(G47:G51)&lt;G52,1,0)</f>
        <v>0</v>
      </c>
      <c r="I52" s="11"/>
      <c r="J52" s="18">
        <v>12.91</v>
      </c>
      <c r="K52" s="1">
        <f t="shared" si="10"/>
        <v>1</v>
      </c>
      <c r="L52" s="25" t="s">
        <v>10</v>
      </c>
      <c r="M52" s="9">
        <v>110.74</v>
      </c>
      <c r="N52" s="1">
        <f t="shared" si="11"/>
        <v>1</v>
      </c>
      <c r="O52" s="25" t="s">
        <v>10</v>
      </c>
      <c r="P52" s="15">
        <v>33.26</v>
      </c>
      <c r="Q52" s="1">
        <f t="shared" si="12"/>
        <v>1</v>
      </c>
      <c r="R52" s="25"/>
      <c r="S52" s="62">
        <v>47.43</v>
      </c>
      <c r="T52" s="1">
        <f t="shared" si="13"/>
        <v>1</v>
      </c>
      <c r="U52" s="25" t="s">
        <v>10</v>
      </c>
      <c r="V52" s="27"/>
      <c r="W52" s="44"/>
      <c r="Y52" s="51" t="s">
        <v>27</v>
      </c>
      <c r="Z52" s="75">
        <v>200000</v>
      </c>
      <c r="AA52" s="1">
        <v>3</v>
      </c>
      <c r="AB52" s="1" t="s">
        <v>8</v>
      </c>
      <c r="AC52" s="75">
        <f>Z52*AB31</f>
        <v>11602.794833792061</v>
      </c>
      <c r="AD52" s="76">
        <f t="shared" si="14"/>
        <v>1127551.8833251945</v>
      </c>
    </row>
    <row r="53" spans="2:30" ht="15.75" thickTop="1" x14ac:dyDescent="0.25">
      <c r="J53" s="18">
        <v>12.82</v>
      </c>
      <c r="K53" s="1">
        <f t="shared" si="10"/>
        <v>1</v>
      </c>
      <c r="L53" s="25" t="s">
        <v>10</v>
      </c>
      <c r="M53" s="9">
        <v>110.33</v>
      </c>
      <c r="N53" s="1">
        <f t="shared" si="11"/>
        <v>1</v>
      </c>
      <c r="O53" s="25" t="s">
        <v>10</v>
      </c>
      <c r="P53" s="15">
        <v>32.65</v>
      </c>
      <c r="Q53" s="1">
        <f t="shared" si="12"/>
        <v>1</v>
      </c>
      <c r="R53" s="25"/>
      <c r="S53" s="62">
        <v>45.79</v>
      </c>
      <c r="T53" s="1">
        <f t="shared" si="13"/>
        <v>1</v>
      </c>
      <c r="U53" s="25" t="s">
        <v>10</v>
      </c>
      <c r="V53" s="27"/>
      <c r="W53" s="44"/>
      <c r="Y53" s="51"/>
      <c r="Z53" s="75"/>
      <c r="AA53" s="1"/>
      <c r="AB53" s="1"/>
      <c r="AC53" s="75"/>
      <c r="AD53" s="76"/>
    </row>
    <row r="54" spans="2:30" x14ac:dyDescent="0.25">
      <c r="J54" s="18">
        <v>12</v>
      </c>
      <c r="K54" s="1">
        <f t="shared" si="10"/>
        <v>1</v>
      </c>
      <c r="L54" s="25" t="s">
        <v>10</v>
      </c>
      <c r="M54" s="9">
        <v>108.67</v>
      </c>
      <c r="N54" s="1">
        <f t="shared" si="11"/>
        <v>1</v>
      </c>
      <c r="O54" s="25" t="s">
        <v>10</v>
      </c>
      <c r="P54" s="16">
        <v>31.95</v>
      </c>
      <c r="Q54" s="1">
        <f t="shared" si="12"/>
        <v>1</v>
      </c>
      <c r="R54" s="25"/>
      <c r="S54" s="62">
        <v>44.67</v>
      </c>
      <c r="T54" s="1">
        <f t="shared" si="13"/>
        <v>1</v>
      </c>
      <c r="U54" s="25" t="s">
        <v>10</v>
      </c>
      <c r="V54" s="27"/>
      <c r="W54" s="44"/>
      <c r="Y54" s="54" t="s">
        <v>44</v>
      </c>
      <c r="Z54" s="78"/>
      <c r="AA54" s="55"/>
      <c r="AB54" s="55"/>
      <c r="AC54" s="78"/>
      <c r="AD54" s="56">
        <f>(AD52-AA38)/AA38</f>
        <v>0.12755188332519449</v>
      </c>
    </row>
    <row r="55" spans="2:30" ht="15.75" thickBot="1" x14ac:dyDescent="0.3">
      <c r="J55" s="19">
        <v>11.7</v>
      </c>
      <c r="K55" s="11">
        <f t="shared" si="10"/>
        <v>1</v>
      </c>
      <c r="L55" s="26" t="s">
        <v>10</v>
      </c>
      <c r="M55" s="21">
        <v>104.93</v>
      </c>
      <c r="N55" s="11">
        <f t="shared" si="11"/>
        <v>1</v>
      </c>
      <c r="O55" s="26" t="s">
        <v>10</v>
      </c>
      <c r="P55" s="21"/>
      <c r="Q55" s="11">
        <f t="shared" si="12"/>
        <v>1</v>
      </c>
      <c r="R55" s="26"/>
      <c r="S55" s="63">
        <v>45.76</v>
      </c>
      <c r="T55" s="1">
        <f t="shared" si="13"/>
        <v>1</v>
      </c>
      <c r="U55" s="26" t="s">
        <v>10</v>
      </c>
      <c r="V55" s="27"/>
      <c r="W55" s="44"/>
      <c r="Y55" s="15"/>
    </row>
    <row r="56" spans="2:30" ht="16.5" thickTop="1" thickBot="1" x14ac:dyDescent="0.3">
      <c r="S56" s="64">
        <v>44.49</v>
      </c>
      <c r="T56" s="12">
        <f t="shared" si="13"/>
        <v>1</v>
      </c>
      <c r="U56" s="15"/>
      <c r="V56" s="15"/>
      <c r="W56" s="45"/>
      <c r="Y56" s="15"/>
    </row>
    <row r="57" spans="2:30" ht="15.75" thickTop="1" x14ac:dyDescent="0.25">
      <c r="U57" s="15"/>
      <c r="V57" s="15"/>
      <c r="W57" s="45"/>
    </row>
    <row r="60" spans="2:30" x14ac:dyDescent="0.25">
      <c r="Y60" s="15"/>
    </row>
    <row r="61" spans="2:30" x14ac:dyDescent="0.25">
      <c r="U61" s="15"/>
      <c r="V61" s="15"/>
      <c r="W61" s="47"/>
    </row>
    <row r="62" spans="2:30" x14ac:dyDescent="0.25">
      <c r="Y62" s="15"/>
    </row>
    <row r="63" spans="2:30" x14ac:dyDescent="0.25">
      <c r="W63"/>
    </row>
    <row r="64" spans="2:30" x14ac:dyDescent="0.25">
      <c r="W64"/>
    </row>
    <row r="65" spans="23:23" x14ac:dyDescent="0.25">
      <c r="W65"/>
    </row>
    <row r="66" spans="23:23" x14ac:dyDescent="0.25">
      <c r="W66"/>
    </row>
    <row r="67" spans="23:23" x14ac:dyDescent="0.25">
      <c r="W67"/>
    </row>
    <row r="68" spans="23:23" x14ac:dyDescent="0.25">
      <c r="W68"/>
    </row>
    <row r="69" spans="23:23" x14ac:dyDescent="0.25">
      <c r="W69"/>
    </row>
    <row r="70" spans="23:23" x14ac:dyDescent="0.25">
      <c r="W70"/>
    </row>
    <row r="71" spans="23:23" x14ac:dyDescent="0.25">
      <c r="W71"/>
    </row>
    <row r="72" spans="23:23" x14ac:dyDescent="0.25">
      <c r="W72"/>
    </row>
    <row r="73" spans="23:23" x14ac:dyDescent="0.25">
      <c r="W73"/>
    </row>
    <row r="74" spans="23:23" x14ac:dyDescent="0.25">
      <c r="W74"/>
    </row>
    <row r="75" spans="23:23" x14ac:dyDescent="0.25">
      <c r="W75"/>
    </row>
    <row r="76" spans="23:23" x14ac:dyDescent="0.25">
      <c r="W76"/>
    </row>
    <row r="77" spans="23:23" x14ac:dyDescent="0.25">
      <c r="W77"/>
    </row>
    <row r="78" spans="23:23" x14ac:dyDescent="0.25">
      <c r="W78"/>
    </row>
    <row r="79" spans="23:23" x14ac:dyDescent="0.25">
      <c r="W79"/>
    </row>
  </sheetData>
  <conditionalFormatting sqref="E9:E26">
    <cfRule type="colorScale" priority="52">
      <colorScale>
        <cfvo type="min"/>
        <cfvo type="max"/>
        <color rgb="FF63BE7B"/>
        <color rgb="FFFCFCFF"/>
      </colorScale>
    </cfRule>
  </conditionalFormatting>
  <conditionalFormatting sqref="E3:E26 E61:E1048576">
    <cfRule type="colorScale" priority="51">
      <colorScale>
        <cfvo type="min"/>
        <cfvo type="max"/>
        <color rgb="FFFCFCFF"/>
        <color rgb="FF63BE7B"/>
      </colorScale>
    </cfRule>
  </conditionalFormatting>
  <conditionalFormatting sqref="H9:H26">
    <cfRule type="colorScale" priority="50">
      <colorScale>
        <cfvo type="min"/>
        <cfvo type="max"/>
        <color rgb="FF63BE7B"/>
        <color rgb="FFFCFCFF"/>
      </colorScale>
    </cfRule>
  </conditionalFormatting>
  <conditionalFormatting sqref="H9:H26">
    <cfRule type="colorScale" priority="49">
      <colorScale>
        <cfvo type="min"/>
        <cfvo type="max"/>
        <color rgb="FFFCFCFF"/>
        <color rgb="FF63BE7B"/>
      </colorScale>
    </cfRule>
  </conditionalFormatting>
  <conditionalFormatting sqref="K9:K26">
    <cfRule type="colorScale" priority="48">
      <colorScale>
        <cfvo type="min"/>
        <cfvo type="max"/>
        <color rgb="FF63BE7B"/>
        <color rgb="FFFCFCFF"/>
      </colorScale>
    </cfRule>
  </conditionalFormatting>
  <conditionalFormatting sqref="K9:K26">
    <cfRule type="colorScale" priority="47">
      <colorScale>
        <cfvo type="min"/>
        <cfvo type="max"/>
        <color rgb="FFFCFCFF"/>
        <color rgb="FF63BE7B"/>
      </colorScale>
    </cfRule>
  </conditionalFormatting>
  <conditionalFormatting sqref="T9:T26">
    <cfRule type="colorScale" priority="46">
      <colorScale>
        <cfvo type="min"/>
        <cfvo type="max"/>
        <color rgb="FF63BE7B"/>
        <color rgb="FFFCFCFF"/>
      </colorScale>
    </cfRule>
  </conditionalFormatting>
  <conditionalFormatting sqref="T9:T26">
    <cfRule type="colorScale" priority="45">
      <colorScale>
        <cfvo type="min"/>
        <cfvo type="max"/>
        <color rgb="FFFCFCFF"/>
        <color rgb="FF63BE7B"/>
      </colorScale>
    </cfRule>
  </conditionalFormatting>
  <conditionalFormatting sqref="Q9:Q26">
    <cfRule type="colorScale" priority="44">
      <colorScale>
        <cfvo type="min"/>
        <cfvo type="max"/>
        <color rgb="FF63BE7B"/>
        <color rgb="FFFCFCFF"/>
      </colorScale>
    </cfRule>
  </conditionalFormatting>
  <conditionalFormatting sqref="Q9:Q26">
    <cfRule type="colorScale" priority="43">
      <colorScale>
        <cfvo type="min"/>
        <cfvo type="max"/>
        <color rgb="FFFCFCFF"/>
        <color rgb="FF63BE7B"/>
      </colorScale>
    </cfRule>
  </conditionalFormatting>
  <conditionalFormatting sqref="N9:N26">
    <cfRule type="colorScale" priority="42">
      <colorScale>
        <cfvo type="min"/>
        <cfvo type="max"/>
        <color rgb="FF63BE7B"/>
        <color rgb="FFFCFCFF"/>
      </colorScale>
    </cfRule>
  </conditionalFormatting>
  <conditionalFormatting sqref="N9:N26">
    <cfRule type="colorScale" priority="41">
      <colorScale>
        <cfvo type="min"/>
        <cfvo type="max"/>
        <color rgb="FFFCFCFF"/>
        <color rgb="FF63BE7B"/>
      </colorScale>
    </cfRule>
  </conditionalFormatting>
  <conditionalFormatting sqref="X25:X26 S80:AJ1048576 AB55:AJ62 S61:T62 X61:X62 AF31:AJ50 AE63:AJ79 AE25:AJ30 AE51:AJ54">
    <cfRule type="colorScale" priority="54">
      <colorScale>
        <cfvo type="min"/>
        <cfvo type="max"/>
        <color rgb="FFFCFCFF"/>
        <color rgb="FF63BE7B"/>
      </colorScale>
    </cfRule>
  </conditionalFormatting>
  <conditionalFormatting sqref="H3">
    <cfRule type="colorScale" priority="40">
      <colorScale>
        <cfvo type="min"/>
        <cfvo type="max"/>
        <color rgb="FFFCFCFF"/>
        <color rgb="FF63BE7B"/>
      </colorScale>
    </cfRule>
  </conditionalFormatting>
  <conditionalFormatting sqref="K3">
    <cfRule type="colorScale" priority="39">
      <colorScale>
        <cfvo type="min"/>
        <cfvo type="max"/>
        <color rgb="FFFCFCFF"/>
        <color rgb="FF63BE7B"/>
      </colorScale>
    </cfRule>
  </conditionalFormatting>
  <conditionalFormatting sqref="N3">
    <cfRule type="colorScale" priority="38">
      <colorScale>
        <cfvo type="min"/>
        <cfvo type="max"/>
        <color rgb="FFFCFCFF"/>
        <color rgb="FF63BE7B"/>
      </colorScale>
    </cfRule>
  </conditionalFormatting>
  <conditionalFormatting sqref="Q3">
    <cfRule type="colorScale" priority="37">
      <colorScale>
        <cfvo type="min"/>
        <cfvo type="max"/>
        <color rgb="FFFCFCFF"/>
        <color rgb="FF63BE7B"/>
      </colorScale>
    </cfRule>
  </conditionalFormatting>
  <conditionalFormatting sqref="T3">
    <cfRule type="colorScale" priority="36">
      <colorScale>
        <cfvo type="min"/>
        <cfvo type="max"/>
        <color rgb="FFFCFCFF"/>
        <color rgb="FF63BE7B"/>
      </colorScale>
    </cfRule>
  </conditionalFormatting>
  <conditionalFormatting sqref="E35:E52">
    <cfRule type="colorScale" priority="35">
      <colorScale>
        <cfvo type="min"/>
        <cfvo type="max"/>
        <color rgb="FF63BE7B"/>
        <color rgb="FFFCFCFF"/>
      </colorScale>
    </cfRule>
  </conditionalFormatting>
  <conditionalFormatting sqref="E29:E52">
    <cfRule type="colorScale" priority="34">
      <colorScale>
        <cfvo type="min"/>
        <cfvo type="max"/>
        <color rgb="FFFCFCFF"/>
        <color rgb="FF63BE7B"/>
      </colorScale>
    </cfRule>
  </conditionalFormatting>
  <conditionalFormatting sqref="H52">
    <cfRule type="colorScale" priority="33">
      <colorScale>
        <cfvo type="min"/>
        <cfvo type="max"/>
        <color rgb="FF63BE7B"/>
        <color rgb="FFFCFCFF"/>
      </colorScale>
    </cfRule>
  </conditionalFormatting>
  <conditionalFormatting sqref="H52">
    <cfRule type="colorScale" priority="32">
      <colorScale>
        <cfvo type="min"/>
        <cfvo type="max"/>
        <color rgb="FFFCFCFF"/>
        <color rgb="FF63BE7B"/>
      </colorScale>
    </cfRule>
  </conditionalFormatting>
  <conditionalFormatting sqref="H29">
    <cfRule type="colorScale" priority="23">
      <colorScale>
        <cfvo type="min"/>
        <cfvo type="max"/>
        <color rgb="FFFCFCFF"/>
        <color rgb="FF63BE7B"/>
      </colorScale>
    </cfRule>
  </conditionalFormatting>
  <conditionalFormatting sqref="K29">
    <cfRule type="colorScale" priority="22">
      <colorScale>
        <cfvo type="min"/>
        <cfvo type="max"/>
        <color rgb="FFFCFCFF"/>
        <color rgb="FF63BE7B"/>
      </colorScale>
    </cfRule>
  </conditionalFormatting>
  <conditionalFormatting sqref="N29">
    <cfRule type="colorScale" priority="21">
      <colorScale>
        <cfvo type="min"/>
        <cfvo type="max"/>
        <color rgb="FFFCFCFF"/>
        <color rgb="FF63BE7B"/>
      </colorScale>
    </cfRule>
  </conditionalFormatting>
  <conditionalFormatting sqref="H35:H51">
    <cfRule type="colorScale" priority="14">
      <colorScale>
        <cfvo type="min"/>
        <cfvo type="max"/>
        <color rgb="FF63BE7B"/>
        <color rgb="FFFCFCFF"/>
      </colorScale>
    </cfRule>
  </conditionalFormatting>
  <conditionalFormatting sqref="H35:H51">
    <cfRule type="colorScale" priority="13">
      <colorScale>
        <cfvo type="min"/>
        <cfvo type="max"/>
        <color rgb="FFFCFCFF"/>
        <color rgb="FF63BE7B"/>
      </colorScale>
    </cfRule>
  </conditionalFormatting>
  <conditionalFormatting sqref="K35:K55">
    <cfRule type="colorScale" priority="10">
      <colorScale>
        <cfvo type="min"/>
        <cfvo type="max"/>
        <color rgb="FF63BE7B"/>
        <color rgb="FFFCFCFF"/>
      </colorScale>
    </cfRule>
  </conditionalFormatting>
  <conditionalFormatting sqref="K35:K55">
    <cfRule type="colorScale" priority="9">
      <colorScale>
        <cfvo type="min"/>
        <cfvo type="max"/>
        <color rgb="FFFCFCFF"/>
        <color rgb="FF63BE7B"/>
      </colorScale>
    </cfRule>
  </conditionalFormatting>
  <conditionalFormatting sqref="N35:N55">
    <cfRule type="colorScale" priority="8">
      <colorScale>
        <cfvo type="min"/>
        <cfvo type="max"/>
        <color rgb="FF63BE7B"/>
        <color rgb="FFFCFCFF"/>
      </colorScale>
    </cfRule>
  </conditionalFormatting>
  <conditionalFormatting sqref="N35:N55">
    <cfRule type="colorScale" priority="7">
      <colorScale>
        <cfvo type="min"/>
        <cfvo type="max"/>
        <color rgb="FFFCFCFF"/>
        <color rgb="FF63BE7B"/>
      </colorScale>
    </cfRule>
  </conditionalFormatting>
  <conditionalFormatting sqref="Q29">
    <cfRule type="colorScale" priority="6">
      <colorScale>
        <cfvo type="min"/>
        <cfvo type="max"/>
        <color rgb="FFFCFCFF"/>
        <color rgb="FF63BE7B"/>
      </colorScale>
    </cfRule>
  </conditionalFormatting>
  <conditionalFormatting sqref="Q35:Q55">
    <cfRule type="colorScale" priority="5">
      <colorScale>
        <cfvo type="min"/>
        <cfvo type="max"/>
        <color rgb="FF63BE7B"/>
        <color rgb="FFFCFCFF"/>
      </colorScale>
    </cfRule>
  </conditionalFormatting>
  <conditionalFormatting sqref="Q35:Q55">
    <cfRule type="colorScale" priority="4">
      <colorScale>
        <cfvo type="min"/>
        <cfvo type="max"/>
        <color rgb="FFFCFCFF"/>
        <color rgb="FF63BE7B"/>
      </colorScale>
    </cfRule>
  </conditionalFormatting>
  <conditionalFormatting sqref="T29">
    <cfRule type="colorScale" priority="3">
      <colorScale>
        <cfvo type="min"/>
        <cfvo type="max"/>
        <color rgb="FFFCFCFF"/>
        <color rgb="FF63BE7B"/>
      </colorScale>
    </cfRule>
  </conditionalFormatting>
  <conditionalFormatting sqref="T35:T56">
    <cfRule type="colorScale" priority="2">
      <colorScale>
        <cfvo type="min"/>
        <cfvo type="max"/>
        <color rgb="FF63BE7B"/>
        <color rgb="FFFCFCFF"/>
      </colorScale>
    </cfRule>
  </conditionalFormatting>
  <conditionalFormatting sqref="T35:T56">
    <cfRule type="colorScale" priority="1">
      <colorScale>
        <cfvo type="min"/>
        <cfvo type="max"/>
        <color rgb="FFFCFCFF"/>
        <color rgb="FF63BE7B"/>
      </colorScale>
    </cfRule>
  </conditionalFormatting>
  <hyperlinks>
    <hyperlink ref="Y8" r:id="rId1"/>
  </hyperlinks>
  <pageMargins left="0.7" right="0.7" top="0.75" bottom="0.75" header="0.3" footer="0.3"/>
  <pageSetup orientation="portrait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December 2014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Daniel</cp:lastModifiedBy>
  <dcterms:created xsi:type="dcterms:W3CDTF">2014-12-18T12:52:44Z</dcterms:created>
  <dcterms:modified xsi:type="dcterms:W3CDTF">2015-01-14T13:12:20Z</dcterms:modified>
</cp:coreProperties>
</file>